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woppelm\Documents\PUBLI\ESSD2022_AbsGravi\"/>
    </mc:Choice>
  </mc:AlternateContent>
  <xr:revisionPtr revIDLastSave="0" documentId="13_ncr:1_{9C2B94D6-220D-40DD-BFA1-913A9AFDD444}" xr6:coauthVersionLast="47" xr6:coauthVersionMax="47" xr10:uidLastSave="{00000000-0000-0000-0000-000000000000}"/>
  <bookViews>
    <workbookView xWindow="780" yWindow="780" windowWidth="25500" windowHeight="11295" xr2:uid="{00000000-000D-0000-FFFF-FFFF00000000}"/>
  </bookViews>
  <sheets>
    <sheet name="metadata" sheetId="5" r:id="rId1"/>
    <sheet name="dat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3" l="1"/>
  <c r="M20" i="3" l="1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T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V6" i="3" l="1"/>
  <c r="J6" i="3"/>
  <c r="L6" i="3" s="1"/>
  <c r="O6" i="3"/>
  <c r="N6" i="3"/>
  <c r="Q6" i="3" s="1"/>
  <c r="M6" i="3"/>
  <c r="U6" i="3" l="1"/>
  <c r="R6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5" i="3"/>
  <c r="O4" i="3"/>
  <c r="O3" i="3"/>
  <c r="M22" i="3" l="1"/>
  <c r="M21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5" i="3"/>
  <c r="M4" i="3"/>
  <c r="M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Q7" i="3" s="1"/>
  <c r="N5" i="3"/>
  <c r="N4" i="3"/>
  <c r="N3" i="3"/>
  <c r="P20" i="3" l="1"/>
  <c r="P22" i="3"/>
  <c r="P21" i="3"/>
  <c r="Q3" i="3"/>
  <c r="U3" i="3" s="1"/>
  <c r="J22" i="3"/>
  <c r="L22" i="3" s="1"/>
  <c r="V22" i="3" l="1"/>
  <c r="Q22" i="3"/>
  <c r="U22" i="3" s="1"/>
  <c r="R22" i="3"/>
  <c r="L3" i="3" l="1"/>
  <c r="R3" i="3" s="1"/>
  <c r="V3" i="3" l="1"/>
  <c r="Q21" i="3"/>
  <c r="U21" i="3" s="1"/>
  <c r="Q5" i="3"/>
  <c r="U5" i="3" s="1"/>
  <c r="Q4" i="3"/>
  <c r="U4" i="3" s="1"/>
  <c r="J5" i="3" l="1"/>
  <c r="L5" i="3" s="1"/>
  <c r="V5" i="3" s="1"/>
  <c r="J4" i="3"/>
  <c r="L4" i="3" s="1"/>
  <c r="V4" i="3" s="1"/>
  <c r="Q18" i="3"/>
  <c r="U18" i="3" s="1"/>
  <c r="J21" i="3"/>
  <c r="L21" i="3" s="1"/>
  <c r="V21" i="3" s="1"/>
  <c r="Q20" i="3"/>
  <c r="U20" i="3" s="1"/>
  <c r="J20" i="3"/>
  <c r="L20" i="3" s="1"/>
  <c r="V20" i="3" s="1"/>
  <c r="J19" i="3"/>
  <c r="L19" i="3" s="1"/>
  <c r="V19" i="3" s="1"/>
  <c r="Q15" i="3"/>
  <c r="U15" i="3" s="1"/>
  <c r="Q12" i="3"/>
  <c r="U12" i="3" s="1"/>
  <c r="U7" i="3"/>
  <c r="J7" i="3"/>
  <c r="L7" i="3" s="1"/>
  <c r="V7" i="3" s="1"/>
  <c r="Q8" i="3"/>
  <c r="U8" i="3" s="1"/>
  <c r="J8" i="3"/>
  <c r="L8" i="3" s="1"/>
  <c r="V8" i="3" s="1"/>
  <c r="Q9" i="3"/>
  <c r="U9" i="3" s="1"/>
  <c r="J9" i="3"/>
  <c r="L9" i="3" s="1"/>
  <c r="V9" i="3" s="1"/>
  <c r="Q10" i="3"/>
  <c r="U10" i="3" s="1"/>
  <c r="J10" i="3"/>
  <c r="L10" i="3" s="1"/>
  <c r="V10" i="3" s="1"/>
  <c r="Q11" i="3"/>
  <c r="U11" i="3" s="1"/>
  <c r="J11" i="3"/>
  <c r="L11" i="3" s="1"/>
  <c r="V11" i="3" s="1"/>
  <c r="Q19" i="3"/>
  <c r="U19" i="3" s="1"/>
  <c r="J18" i="3"/>
  <c r="Q17" i="3"/>
  <c r="U17" i="3" s="1"/>
  <c r="J17" i="3"/>
  <c r="L17" i="3" s="1"/>
  <c r="V17" i="3" s="1"/>
  <c r="Q16" i="3"/>
  <c r="U16" i="3" s="1"/>
  <c r="J16" i="3"/>
  <c r="L16" i="3" s="1"/>
  <c r="V16" i="3" s="1"/>
  <c r="J15" i="3"/>
  <c r="L15" i="3" s="1"/>
  <c r="V15" i="3" s="1"/>
  <c r="Q14" i="3"/>
  <c r="U14" i="3" s="1"/>
  <c r="J14" i="3"/>
  <c r="L14" i="3" s="1"/>
  <c r="V14" i="3" s="1"/>
  <c r="Q13" i="3"/>
  <c r="U13" i="3" s="1"/>
  <c r="J13" i="3"/>
  <c r="L13" i="3" s="1"/>
  <c r="V13" i="3" s="1"/>
  <c r="J12" i="3"/>
  <c r="L12" i="3" s="1"/>
  <c r="V12" i="3" s="1"/>
  <c r="L18" i="3" l="1"/>
  <c r="V18" i="3" s="1"/>
  <c r="R20" i="3"/>
  <c r="R7" i="3"/>
  <c r="R11" i="3"/>
  <c r="R10" i="3"/>
  <c r="R4" i="3"/>
  <c r="R13" i="3"/>
  <c r="R19" i="3"/>
  <c r="R8" i="3"/>
  <c r="R14" i="3"/>
  <c r="R16" i="3"/>
  <c r="R5" i="3"/>
  <c r="R18" i="3"/>
  <c r="R21" i="3"/>
  <c r="R15" i="3"/>
  <c r="R12" i="3"/>
  <c r="R17" i="3"/>
  <c r="R9" i="3"/>
</calcChain>
</file>

<file path=xl/sharedStrings.xml><?xml version="1.0" encoding="utf-8"?>
<sst xmlns="http://schemas.openxmlformats.org/spreadsheetml/2006/main" count="86" uniqueCount="65">
  <si>
    <t>sh05270</t>
  </si>
  <si>
    <t>sh01177</t>
  </si>
  <si>
    <t>sh99300</t>
  </si>
  <si>
    <t>set scatter</t>
  </si>
  <si>
    <t xml:space="preserve">nb sets </t>
  </si>
  <si>
    <t>err stat</t>
  </si>
  <si>
    <t>err sys</t>
  </si>
  <si>
    <t>err tot</t>
  </si>
  <si>
    <t>gradient (ugal/cm)</t>
  </si>
  <si>
    <t>file</t>
  </si>
  <si>
    <t>h finale (cm)</t>
  </si>
  <si>
    <t>date</t>
  </si>
  <si>
    <t>sh13282</t>
  </si>
  <si>
    <t>sh15223d</t>
  </si>
  <si>
    <t>sh16145</t>
  </si>
  <si>
    <t>sh98087</t>
  </si>
  <si>
    <t>shomb18100</t>
  </si>
  <si>
    <t>Shom2_19213a</t>
  </si>
  <si>
    <t>elevation (m)</t>
  </si>
  <si>
    <t>shom 13121a</t>
  </si>
  <si>
    <t>shom_12109</t>
  </si>
  <si>
    <t>shom 11159a</t>
  </si>
  <si>
    <t>shom 10202a</t>
  </si>
  <si>
    <t>sh05018b</t>
  </si>
  <si>
    <t>shom 07211a</t>
  </si>
  <si>
    <t>shom 08168a</t>
  </si>
  <si>
    <t>shom_06135a</t>
  </si>
  <si>
    <t>ETGTAB</t>
  </si>
  <si>
    <t>ETCPOT.dat</t>
  </si>
  <si>
    <t>m</t>
  </si>
  <si>
    <t>nb drops / set</t>
  </si>
  <si>
    <t>shom_04027</t>
  </si>
  <si>
    <t>cm</t>
  </si>
  <si>
    <t>g (ugal)</t>
  </si>
  <si>
    <t>height (cm)</t>
  </si>
  <si>
    <t>FG5 Nr</t>
  </si>
  <si>
    <t>g reduite (ugal)</t>
  </si>
  <si>
    <t>err g reduite (ugal)</t>
  </si>
  <si>
    <t>g ref01 - 980 929 000 (ugal)</t>
  </si>
  <si>
    <t>err g ref01 (ugal)</t>
  </si>
  <si>
    <t>err tie (ugal)</t>
  </si>
  <si>
    <t>tie (ugal)</t>
  </si>
  <si>
    <t>err gradient (ugal/cm)</t>
  </si>
  <si>
    <t>Shom2_22209a</t>
  </si>
  <si>
    <t>ugal</t>
  </si>
  <si>
    <t>shom_02238</t>
  </si>
  <si>
    <t>Ref01</t>
  </si>
  <si>
    <t>Ref02 (since 2018)</t>
  </si>
  <si>
    <t>Reference height:</t>
  </si>
  <si>
    <t>ugal/cm</t>
  </si>
  <si>
    <t>Tie between Ref01 and Ref02:</t>
  </si>
  <si>
    <t>Gradient:</t>
  </si>
  <si>
    <t>Earth Tide:</t>
  </si>
  <si>
    <t>Potential:</t>
  </si>
  <si>
    <t>Latitude:</t>
  </si>
  <si>
    <t>Longitude:</t>
  </si>
  <si>
    <t>Tie uncertainty</t>
  </si>
  <si>
    <t>Altitude (NGF-IGN69):</t>
  </si>
  <si>
    <t>Marker</t>
  </si>
  <si>
    <t>decimal degrees</t>
  </si>
  <si>
    <t>Latitude (ITRF):</t>
  </si>
  <si>
    <t>Longitude (ITRF):</t>
  </si>
  <si>
    <t>above Ref01 marker</t>
  </si>
  <si>
    <t>Ocean Loading:</t>
  </si>
  <si>
    <t>Observed (CG3M for one year between 2003 and 2004)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</si>
</sst>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_€"/>
  </numFmts>
  <fonts count="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rgb="FF0070C0"/>
      <name val="Arial"/>
      <family val="2"/>
    </font>
    <font>
      <b/>
      <sz val="9"/>
      <color theme="9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2" fontId="2" fillId="0" borderId="0" xfId="0" applyNumberFormat="1" applyFont="1"/>
    <xf numFmtId="14" fontId="2" fillId="0" borderId="0" xfId="0" applyNumberFormat="1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165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wrapText="1"/>
    </xf>
    <xf numFmtId="164" fontId="0" fillId="0" borderId="0" xfId="0" applyNumberFormat="1"/>
    <xf numFmtId="2" fontId="6" fillId="0" borderId="0" xfId="0" applyNumberFormat="1" applyFont="1"/>
    <xf numFmtId="4" fontId="6" fillId="0" borderId="0" xfId="0" applyNumberFormat="1" applyFont="1"/>
    <xf numFmtId="2" fontId="7" fillId="0" borderId="0" xfId="0" applyNumberFormat="1" applyFont="1"/>
    <xf numFmtId="2" fontId="8" fillId="0" borderId="0" xfId="0" applyNumberFormat="1" applyFo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workbookViewId="0">
      <selection activeCell="F31" sqref="F31"/>
    </sheetView>
  </sheetViews>
  <sheetFormatPr baseColWidth="10" defaultRowHeight="12.75" x14ac:dyDescent="0.2"/>
  <cols>
    <col min="2" max="2" width="20.7109375" customWidth="1"/>
  </cols>
  <sheetData>
    <row r="2" spans="2:6" x14ac:dyDescent="0.2">
      <c r="B2" s="9" t="s">
        <v>58</v>
      </c>
      <c r="C2" s="9" t="s">
        <v>46</v>
      </c>
    </row>
    <row r="3" spans="2:6" x14ac:dyDescent="0.2">
      <c r="B3" t="s">
        <v>60</v>
      </c>
      <c r="C3">
        <v>48.409272999999999</v>
      </c>
      <c r="D3" t="s">
        <v>59</v>
      </c>
    </row>
    <row r="4" spans="2:6" x14ac:dyDescent="0.2">
      <c r="B4" t="s">
        <v>61</v>
      </c>
      <c r="C4">
        <v>-4.5075690000000002</v>
      </c>
      <c r="D4" t="s">
        <v>59</v>
      </c>
    </row>
    <row r="5" spans="2:6" x14ac:dyDescent="0.2">
      <c r="B5" t="s">
        <v>57</v>
      </c>
      <c r="C5" s="16">
        <v>47.7</v>
      </c>
      <c r="D5" t="s">
        <v>29</v>
      </c>
    </row>
    <row r="6" spans="2:6" x14ac:dyDescent="0.2">
      <c r="B6" t="s">
        <v>51</v>
      </c>
      <c r="C6">
        <v>-2.7759999999999998</v>
      </c>
      <c r="D6" s="10" t="s">
        <v>49</v>
      </c>
      <c r="E6">
        <v>1.7999999999999999E-2</v>
      </c>
      <c r="F6" s="10" t="s">
        <v>49</v>
      </c>
    </row>
    <row r="7" spans="2:6" x14ac:dyDescent="0.2">
      <c r="B7" t="s">
        <v>52</v>
      </c>
      <c r="C7" t="s">
        <v>27</v>
      </c>
    </row>
    <row r="8" spans="2:6" x14ac:dyDescent="0.2">
      <c r="B8" t="s">
        <v>53</v>
      </c>
      <c r="C8" t="s">
        <v>28</v>
      </c>
    </row>
    <row r="9" spans="2:6" x14ac:dyDescent="0.2">
      <c r="B9" t="s">
        <v>63</v>
      </c>
      <c r="C9" t="s">
        <v>64</v>
      </c>
    </row>
    <row r="10" spans="2:6" x14ac:dyDescent="0.2">
      <c r="B10" t="s">
        <v>54</v>
      </c>
      <c r="C10">
        <v>48.409272999999999</v>
      </c>
    </row>
    <row r="11" spans="2:6" x14ac:dyDescent="0.2">
      <c r="B11" t="s">
        <v>55</v>
      </c>
      <c r="C11">
        <v>-4.5075690000000002</v>
      </c>
    </row>
    <row r="14" spans="2:6" x14ac:dyDescent="0.2">
      <c r="B14" s="9" t="s">
        <v>58</v>
      </c>
      <c r="C14" s="9" t="s">
        <v>47</v>
      </c>
    </row>
    <row r="15" spans="2:6" x14ac:dyDescent="0.2">
      <c r="B15" t="s">
        <v>60</v>
      </c>
      <c r="C15">
        <v>48.409322000000003</v>
      </c>
      <c r="D15" t="s">
        <v>59</v>
      </c>
    </row>
    <row r="16" spans="2:6" x14ac:dyDescent="0.2">
      <c r="B16" t="s">
        <v>61</v>
      </c>
      <c r="C16">
        <v>-4.5075349999999998</v>
      </c>
      <c r="D16" t="s">
        <v>59</v>
      </c>
    </row>
    <row r="17" spans="2:6" x14ac:dyDescent="0.2">
      <c r="B17" t="s">
        <v>57</v>
      </c>
      <c r="C17" s="16">
        <v>47.71</v>
      </c>
      <c r="D17" t="s">
        <v>29</v>
      </c>
    </row>
    <row r="18" spans="2:6" x14ac:dyDescent="0.2">
      <c r="B18" t="s">
        <v>51</v>
      </c>
      <c r="C18">
        <v>-2.7269999999999999</v>
      </c>
      <c r="D18" s="10" t="s">
        <v>49</v>
      </c>
      <c r="E18">
        <v>2.1999999999999999E-2</v>
      </c>
      <c r="F18" s="10" t="s">
        <v>49</v>
      </c>
    </row>
    <row r="19" spans="2:6" x14ac:dyDescent="0.2">
      <c r="B19" t="s">
        <v>52</v>
      </c>
      <c r="C19" t="s">
        <v>27</v>
      </c>
    </row>
    <row r="20" spans="2:6" x14ac:dyDescent="0.2">
      <c r="B20" t="s">
        <v>53</v>
      </c>
      <c r="C20" t="s">
        <v>28</v>
      </c>
    </row>
    <row r="21" spans="2:6" x14ac:dyDescent="0.2">
      <c r="B21" t="s">
        <v>63</v>
      </c>
      <c r="C21" t="s">
        <v>64</v>
      </c>
    </row>
    <row r="22" spans="2:6" x14ac:dyDescent="0.2">
      <c r="B22" t="s">
        <v>54</v>
      </c>
      <c r="C22">
        <v>48.409322000000003</v>
      </c>
    </row>
    <row r="23" spans="2:6" x14ac:dyDescent="0.2">
      <c r="B23" t="s">
        <v>55</v>
      </c>
      <c r="C23">
        <v>-4.5075349999999998</v>
      </c>
    </row>
    <row r="26" spans="2:6" x14ac:dyDescent="0.2">
      <c r="B26" t="s">
        <v>48</v>
      </c>
      <c r="C26">
        <v>122</v>
      </c>
      <c r="D26" t="s">
        <v>32</v>
      </c>
      <c r="E26" t="s">
        <v>62</v>
      </c>
    </row>
    <row r="27" spans="2:6" ht="25.5" x14ac:dyDescent="0.2">
      <c r="B27" s="15" t="s">
        <v>50</v>
      </c>
      <c r="C27">
        <v>6.61</v>
      </c>
      <c r="D27" s="10" t="s">
        <v>44</v>
      </c>
      <c r="F27" s="10"/>
    </row>
    <row r="28" spans="2:6" x14ac:dyDescent="0.2">
      <c r="B28" t="s">
        <v>56</v>
      </c>
      <c r="C28">
        <v>2.0099999999999998</v>
      </c>
      <c r="D28" s="10" t="s">
        <v>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Y28"/>
  <sheetViews>
    <sheetView topLeftCell="J1" zoomScaleNormal="100" workbookViewId="0">
      <selection activeCell="Q25" sqref="Q25"/>
    </sheetView>
  </sheetViews>
  <sheetFormatPr baseColWidth="10" defaultColWidth="11.42578125" defaultRowHeight="12" x14ac:dyDescent="0.2"/>
  <cols>
    <col min="1" max="1" width="2.7109375" style="1" customWidth="1"/>
    <col min="2" max="2" width="20.7109375" style="1" customWidth="1"/>
    <col min="3" max="4" width="10.7109375" style="1" customWidth="1"/>
    <col min="5" max="5" width="8.7109375" style="1" customWidth="1"/>
    <col min="6" max="6" width="11.7109375" style="1" customWidth="1"/>
    <col min="7" max="7" width="14.7109375" style="1" customWidth="1"/>
    <col min="8" max="8" width="10.7109375" style="1" customWidth="1"/>
    <col min="9" max="9" width="11.42578125" style="1"/>
    <col min="10" max="10" width="10.28515625" style="1" customWidth="1"/>
    <col min="11" max="11" width="9.42578125" style="1" customWidth="1"/>
    <col min="12" max="12" width="8.85546875" style="1" customWidth="1"/>
    <col min="13" max="13" width="11.42578125" style="1"/>
    <col min="14" max="14" width="16.7109375" style="1" customWidth="1"/>
    <col min="15" max="15" width="19.7109375" style="1" customWidth="1"/>
    <col min="16" max="16" width="11.42578125" style="1"/>
    <col min="17" max="18" width="14.7109375" style="1" customWidth="1"/>
    <col min="19" max="19" width="11.5703125" style="1" customWidth="1"/>
    <col min="20" max="20" width="11.42578125" style="1" customWidth="1"/>
    <col min="21" max="21" width="21.85546875" style="1" customWidth="1"/>
    <col min="22" max="22" width="14.7109375" style="1" customWidth="1"/>
    <col min="23" max="25" width="15.7109375" style="21" customWidth="1"/>
    <col min="26" max="16384" width="11.42578125" style="1"/>
  </cols>
  <sheetData>
    <row r="2" spans="2:25" s="7" customFormat="1" x14ac:dyDescent="0.2">
      <c r="B2" s="7" t="s">
        <v>9</v>
      </c>
      <c r="C2" s="7" t="s">
        <v>35</v>
      </c>
      <c r="D2" s="7" t="s">
        <v>11</v>
      </c>
      <c r="E2" s="7" t="s">
        <v>4</v>
      </c>
      <c r="F2" s="7" t="s">
        <v>30</v>
      </c>
      <c r="G2" s="7" t="s">
        <v>33</v>
      </c>
      <c r="H2" s="7" t="s">
        <v>34</v>
      </c>
      <c r="I2" s="7" t="s">
        <v>3</v>
      </c>
      <c r="J2" s="7" t="s">
        <v>5</v>
      </c>
      <c r="K2" s="7" t="s">
        <v>6</v>
      </c>
      <c r="L2" s="7" t="s">
        <v>7</v>
      </c>
      <c r="M2" s="7" t="s">
        <v>18</v>
      </c>
      <c r="N2" s="7" t="s">
        <v>8</v>
      </c>
      <c r="O2" s="7" t="s">
        <v>42</v>
      </c>
      <c r="P2" s="7" t="s">
        <v>10</v>
      </c>
      <c r="Q2" s="8" t="s">
        <v>36</v>
      </c>
      <c r="R2" s="6" t="s">
        <v>37</v>
      </c>
      <c r="S2" s="8" t="s">
        <v>41</v>
      </c>
      <c r="T2" s="11" t="s">
        <v>40</v>
      </c>
      <c r="U2" s="12" t="s">
        <v>38</v>
      </c>
      <c r="V2" s="6" t="s">
        <v>39</v>
      </c>
      <c r="W2" s="22"/>
      <c r="X2" s="22"/>
      <c r="Y2" s="22"/>
    </row>
    <row r="3" spans="2:25" x14ac:dyDescent="0.2">
      <c r="B3" s="1" t="s">
        <v>15</v>
      </c>
      <c r="C3" s="1">
        <v>206</v>
      </c>
      <c r="D3" s="5">
        <v>35883</v>
      </c>
      <c r="E3" s="1">
        <v>175</v>
      </c>
      <c r="F3" s="1">
        <v>25</v>
      </c>
      <c r="G3" s="2">
        <v>980929177.38</v>
      </c>
      <c r="H3" s="3">
        <v>131.29</v>
      </c>
      <c r="I3" s="4">
        <v>2.0099999999999998</v>
      </c>
      <c r="J3" s="4">
        <f>I3*1/SQRT(E3)</f>
        <v>0.15194171814970933</v>
      </c>
      <c r="K3" s="1">
        <v>2.4500000000000002</v>
      </c>
      <c r="L3" s="4">
        <f>SQRT((J3*J3)+(K3*K3))</f>
        <v>2.4547069653452094</v>
      </c>
      <c r="M3" s="3">
        <f>metadata!$C$5</f>
        <v>47.7</v>
      </c>
      <c r="N3" s="3">
        <f>metadata!$C$6</f>
        <v>-2.7759999999999998</v>
      </c>
      <c r="O3" s="1">
        <f>metadata!$E$6</f>
        <v>1.7999999999999999E-2</v>
      </c>
      <c r="P3" s="1">
        <f>metadata!$C$26</f>
        <v>122</v>
      </c>
      <c r="Q3" s="2">
        <f>G3-(H3-P3)*N3</f>
        <v>980929203.16903996</v>
      </c>
      <c r="R3" s="2">
        <f>SQRT(L3*L3+(H3-P3)*(H3-P3)*O3*O3)</f>
        <v>2.4603960685455273</v>
      </c>
      <c r="S3" s="2">
        <f>metadata!$C$27</f>
        <v>6.61</v>
      </c>
      <c r="T3" s="2">
        <f>metadata!$C$28</f>
        <v>2.0099999999999998</v>
      </c>
      <c r="U3" s="2">
        <f t="shared" ref="U3:U19" si="0">Q3-980929000</f>
        <v>203.1690399646759</v>
      </c>
      <c r="V3" s="4">
        <f t="shared" ref="V3:V18" si="1">SQRT(L3*L3+(H3-P3)*(H3-P3)*O3*O3)</f>
        <v>2.4603960685455273</v>
      </c>
    </row>
    <row r="4" spans="2:25" x14ac:dyDescent="0.2">
      <c r="B4" s="1" t="s">
        <v>2</v>
      </c>
      <c r="C4" s="1">
        <v>206</v>
      </c>
      <c r="D4" s="5">
        <v>36460</v>
      </c>
      <c r="E4" s="1">
        <v>87</v>
      </c>
      <c r="F4" s="1">
        <v>49</v>
      </c>
      <c r="G4" s="2">
        <v>980929177.32000005</v>
      </c>
      <c r="H4" s="3">
        <v>131.63</v>
      </c>
      <c r="I4" s="4">
        <v>2.97</v>
      </c>
      <c r="J4" s="4">
        <f t="shared" ref="J4:J19" si="2">I4*1/SQRT(E4)</f>
        <v>0.31841742284682506</v>
      </c>
      <c r="K4" s="1">
        <v>2.4500000000000002</v>
      </c>
      <c r="L4" s="4">
        <f t="shared" ref="L4:L19" si="3">SQRT((J4*J4)+(K4*K4))</f>
        <v>2.4706051192314029</v>
      </c>
      <c r="M4" s="3">
        <f>metadata!$C$5</f>
        <v>47.7</v>
      </c>
      <c r="N4" s="3">
        <f>metadata!$C$6</f>
        <v>-2.7759999999999998</v>
      </c>
      <c r="O4" s="1">
        <f>metadata!$E$6</f>
        <v>1.7999999999999999E-2</v>
      </c>
      <c r="P4" s="1">
        <f>metadata!$C$26</f>
        <v>122</v>
      </c>
      <c r="Q4" s="2">
        <f>G4-(H4-P4)*N4</f>
        <v>980929204.05288005</v>
      </c>
      <c r="R4" s="2">
        <f t="shared" ref="R4:R21" si="4">SQRT(L4*L4+(H4-P4)*(H4-P4)*O4*O4)</f>
        <v>2.4766785037167045</v>
      </c>
      <c r="S4" s="2">
        <f>metadata!$C$27</f>
        <v>6.61</v>
      </c>
      <c r="T4" s="2">
        <f>metadata!$C$28</f>
        <v>2.0099999999999998</v>
      </c>
      <c r="U4" s="2">
        <f t="shared" si="0"/>
        <v>204.05288004875183</v>
      </c>
      <c r="V4" s="4">
        <f t="shared" si="1"/>
        <v>2.4766785037167045</v>
      </c>
    </row>
    <row r="5" spans="2:25" x14ac:dyDescent="0.2">
      <c r="B5" s="1" t="s">
        <v>1</v>
      </c>
      <c r="C5" s="1">
        <v>206</v>
      </c>
      <c r="D5" s="5">
        <v>37070</v>
      </c>
      <c r="E5" s="1">
        <v>58</v>
      </c>
      <c r="F5" s="1">
        <v>100</v>
      </c>
      <c r="G5" s="2">
        <v>980929182.29999995</v>
      </c>
      <c r="H5" s="3">
        <v>131.28</v>
      </c>
      <c r="I5" s="4">
        <v>1.36</v>
      </c>
      <c r="J5" s="4">
        <f t="shared" si="2"/>
        <v>0.17857674868922269</v>
      </c>
      <c r="K5" s="1">
        <v>2.4500000000000002</v>
      </c>
      <c r="L5" s="4">
        <f t="shared" si="3"/>
        <v>2.4564994718445221</v>
      </c>
      <c r="M5" s="3">
        <f>metadata!$C$5</f>
        <v>47.7</v>
      </c>
      <c r="N5" s="3">
        <f>metadata!$C$6</f>
        <v>-2.7759999999999998</v>
      </c>
      <c r="O5" s="1">
        <f>metadata!$E$6</f>
        <v>1.7999999999999999E-2</v>
      </c>
      <c r="P5" s="1">
        <f>metadata!$C$26</f>
        <v>122</v>
      </c>
      <c r="Q5" s="2">
        <f>G5-(H5-P5)*N5</f>
        <v>980929208.06127989</v>
      </c>
      <c r="R5" s="2">
        <f t="shared" si="4"/>
        <v>2.462172215092278</v>
      </c>
      <c r="S5" s="2">
        <f>metadata!$C$27</f>
        <v>6.61</v>
      </c>
      <c r="T5" s="2">
        <f>metadata!$C$28</f>
        <v>2.0099999999999998</v>
      </c>
      <c r="U5" s="2">
        <f t="shared" si="0"/>
        <v>208.06127989292145</v>
      </c>
      <c r="V5" s="4">
        <f t="shared" si="1"/>
        <v>2.462172215092278</v>
      </c>
    </row>
    <row r="6" spans="2:25" x14ac:dyDescent="0.2">
      <c r="B6" s="1" t="s">
        <v>45</v>
      </c>
      <c r="C6" s="1">
        <v>206</v>
      </c>
      <c r="D6" s="5">
        <v>37388</v>
      </c>
      <c r="E6" s="1">
        <v>34</v>
      </c>
      <c r="F6" s="1">
        <v>100</v>
      </c>
      <c r="G6" s="2">
        <v>980929170.64999998</v>
      </c>
      <c r="H6" s="3">
        <v>130.5</v>
      </c>
      <c r="I6" s="17">
        <v>8.06</v>
      </c>
      <c r="J6" s="4">
        <f t="shared" si="2"/>
        <v>1.3822785962486213</v>
      </c>
      <c r="K6" s="1">
        <v>2.4500000000000002</v>
      </c>
      <c r="L6" s="17">
        <f>SQRT((J6*J6)+(K6*K6))</f>
        <v>2.8130400135168823</v>
      </c>
      <c r="M6" s="3">
        <f>metadata!$C$5</f>
        <v>47.7</v>
      </c>
      <c r="N6" s="3">
        <f>metadata!$C$6</f>
        <v>-2.7759999999999998</v>
      </c>
      <c r="O6" s="1">
        <f>metadata!$E$6</f>
        <v>1.7999999999999999E-2</v>
      </c>
      <c r="P6" s="1">
        <f>metadata!$C$26</f>
        <v>122</v>
      </c>
      <c r="Q6" s="2">
        <f>G6-(H6-P6)*N6</f>
        <v>980929194.24599993</v>
      </c>
      <c r="R6" s="18">
        <f t="shared" ref="R6" si="5">SQRT(L6*L6+(H6-P6)*(H6-P6)*O6*O6)</f>
        <v>2.8171977420207943</v>
      </c>
      <c r="S6" s="2">
        <f>metadata!$C$27</f>
        <v>6.61</v>
      </c>
      <c r="T6" s="2">
        <f>metadata!$C$28</f>
        <v>2.0099999999999998</v>
      </c>
      <c r="U6" s="2">
        <f t="shared" si="0"/>
        <v>194.24599993228912</v>
      </c>
      <c r="V6" s="17">
        <f>SQRT(L6*L6+(H6-P6)*(H6-P6)*O6*O6)</f>
        <v>2.8171977420207943</v>
      </c>
    </row>
    <row r="7" spans="2:25" x14ac:dyDescent="0.2">
      <c r="B7" s="1" t="s">
        <v>31</v>
      </c>
      <c r="C7" s="1">
        <v>206</v>
      </c>
      <c r="D7" s="5">
        <v>38014</v>
      </c>
      <c r="E7" s="1">
        <v>48</v>
      </c>
      <c r="F7" s="1">
        <v>100</v>
      </c>
      <c r="G7" s="2">
        <v>980929178.78999996</v>
      </c>
      <c r="H7" s="3">
        <v>130.80000000000001</v>
      </c>
      <c r="I7" s="4">
        <v>1.1200000000000001</v>
      </c>
      <c r="J7" s="4">
        <f t="shared" si="2"/>
        <v>0.16165807537309523</v>
      </c>
      <c r="K7" s="1">
        <v>2.4500000000000002</v>
      </c>
      <c r="L7" s="4">
        <f t="shared" si="3"/>
        <v>2.4553275409471005</v>
      </c>
      <c r="M7" s="3">
        <f>metadata!$C$5</f>
        <v>47.7</v>
      </c>
      <c r="N7" s="3">
        <f>metadata!$C$6</f>
        <v>-2.7759999999999998</v>
      </c>
      <c r="O7" s="1">
        <f>metadata!$E$6</f>
        <v>1.7999999999999999E-2</v>
      </c>
      <c r="P7" s="1">
        <f>metadata!$C$26</f>
        <v>122</v>
      </c>
      <c r="Q7" s="2">
        <f>G7-(H7-P7)*N7</f>
        <v>980929203.21879995</v>
      </c>
      <c r="R7" s="2">
        <f t="shared" si="4"/>
        <v>2.4604316477669799</v>
      </c>
      <c r="S7" s="2">
        <f>metadata!$C$27</f>
        <v>6.61</v>
      </c>
      <c r="T7" s="2">
        <f>metadata!$C$28</f>
        <v>2.0099999999999998</v>
      </c>
      <c r="U7" s="2">
        <f t="shared" si="0"/>
        <v>203.21879994869232</v>
      </c>
      <c r="V7" s="4">
        <f t="shared" si="1"/>
        <v>2.4604316477669799</v>
      </c>
    </row>
    <row r="8" spans="2:25" x14ac:dyDescent="0.2">
      <c r="B8" s="1" t="s">
        <v>23</v>
      </c>
      <c r="C8" s="1">
        <v>206</v>
      </c>
      <c r="D8" s="5">
        <v>38372</v>
      </c>
      <c r="E8" s="1">
        <v>44</v>
      </c>
      <c r="F8" s="1">
        <v>100</v>
      </c>
      <c r="G8" s="2">
        <v>980929174.59000003</v>
      </c>
      <c r="H8" s="3">
        <v>131.44999999999999</v>
      </c>
      <c r="I8" s="4">
        <v>2</v>
      </c>
      <c r="J8" s="4">
        <f t="shared" si="2"/>
        <v>0.30151134457776363</v>
      </c>
      <c r="K8" s="1">
        <v>2.4500000000000002</v>
      </c>
      <c r="L8" s="4">
        <f t="shared" si="3"/>
        <v>2.4684831558892784</v>
      </c>
      <c r="M8" s="3">
        <f>metadata!$C$5</f>
        <v>47.7</v>
      </c>
      <c r="N8" s="3">
        <f>metadata!$C$6</f>
        <v>-2.7759999999999998</v>
      </c>
      <c r="O8" s="1">
        <f>metadata!$E$6</f>
        <v>1.7999999999999999E-2</v>
      </c>
      <c r="P8" s="1">
        <f>metadata!$C$26</f>
        <v>122</v>
      </c>
      <c r="Q8" s="2">
        <f t="shared" ref="Q8:Q19" si="6">G8-(H8-P8)*N8</f>
        <v>980929200.82319999</v>
      </c>
      <c r="R8" s="2">
        <f t="shared" si="4"/>
        <v>2.4743369012543726</v>
      </c>
      <c r="S8" s="2">
        <f>metadata!$C$27</f>
        <v>6.61</v>
      </c>
      <c r="T8" s="2">
        <f>metadata!$C$28</f>
        <v>2.0099999999999998</v>
      </c>
      <c r="U8" s="2">
        <f t="shared" si="0"/>
        <v>200.8231999874115</v>
      </c>
      <c r="V8" s="4">
        <f t="shared" si="1"/>
        <v>2.4743369012543726</v>
      </c>
    </row>
    <row r="9" spans="2:25" x14ac:dyDescent="0.2">
      <c r="B9" s="1" t="s">
        <v>0</v>
      </c>
      <c r="C9" s="1">
        <v>206</v>
      </c>
      <c r="D9" s="5">
        <v>38623</v>
      </c>
      <c r="E9" s="1">
        <v>40</v>
      </c>
      <c r="F9" s="1">
        <v>100</v>
      </c>
      <c r="G9" s="2">
        <v>980929175.34000003</v>
      </c>
      <c r="H9" s="3">
        <v>131.69999999999999</v>
      </c>
      <c r="I9" s="4">
        <v>1.63</v>
      </c>
      <c r="J9" s="4">
        <f t="shared" si="2"/>
        <v>0.25772562930372289</v>
      </c>
      <c r="K9" s="1">
        <v>2.4500000000000002</v>
      </c>
      <c r="L9" s="4">
        <f t="shared" si="3"/>
        <v>2.4635183173664452</v>
      </c>
      <c r="M9" s="3">
        <f>metadata!$C$5</f>
        <v>47.7</v>
      </c>
      <c r="N9" s="3">
        <f>metadata!$C$6</f>
        <v>-2.7759999999999998</v>
      </c>
      <c r="O9" s="1">
        <f>metadata!$E$6</f>
        <v>1.7999999999999999E-2</v>
      </c>
      <c r="P9" s="1">
        <f>metadata!$C$26</f>
        <v>122</v>
      </c>
      <c r="Q9" s="2">
        <f t="shared" si="6"/>
        <v>980929202.26719999</v>
      </c>
      <c r="R9" s="2">
        <f t="shared" si="4"/>
        <v>2.4696978884065963</v>
      </c>
      <c r="S9" s="2">
        <f>metadata!$C$27</f>
        <v>6.61</v>
      </c>
      <c r="T9" s="2">
        <f>metadata!$C$28</f>
        <v>2.0099999999999998</v>
      </c>
      <c r="U9" s="2">
        <f t="shared" si="0"/>
        <v>202.26719999313354</v>
      </c>
      <c r="V9" s="4">
        <f t="shared" si="1"/>
        <v>2.4696978884065963</v>
      </c>
    </row>
    <row r="10" spans="2:25" x14ac:dyDescent="0.2">
      <c r="B10" s="1" t="s">
        <v>26</v>
      </c>
      <c r="C10" s="1">
        <v>228</v>
      </c>
      <c r="D10" s="5">
        <v>38853</v>
      </c>
      <c r="E10" s="1">
        <v>22</v>
      </c>
      <c r="F10" s="1">
        <v>100</v>
      </c>
      <c r="G10" s="2">
        <v>980929181.00999999</v>
      </c>
      <c r="H10" s="3">
        <v>129.72999999999999</v>
      </c>
      <c r="I10" s="4">
        <v>1.73</v>
      </c>
      <c r="J10" s="4">
        <f t="shared" si="2"/>
        <v>0.36883723929520601</v>
      </c>
      <c r="K10" s="1">
        <v>2.4500000000000002</v>
      </c>
      <c r="L10" s="4">
        <f t="shared" si="3"/>
        <v>2.4776079005950296</v>
      </c>
      <c r="M10" s="3">
        <f>metadata!$C$5</f>
        <v>47.7</v>
      </c>
      <c r="N10" s="3">
        <f>metadata!$C$6</f>
        <v>-2.7759999999999998</v>
      </c>
      <c r="O10" s="1">
        <f>metadata!$E$6</f>
        <v>1.7999999999999999E-2</v>
      </c>
      <c r="P10" s="1">
        <f>metadata!$C$26</f>
        <v>122</v>
      </c>
      <c r="Q10" s="2">
        <f t="shared" si="6"/>
        <v>980929202.46847999</v>
      </c>
      <c r="R10" s="2">
        <f t="shared" si="4"/>
        <v>2.4815118070827125</v>
      </c>
      <c r="S10" s="2">
        <f>metadata!$C$27</f>
        <v>6.61</v>
      </c>
      <c r="T10" s="2">
        <f>metadata!$C$28</f>
        <v>2.0099999999999998</v>
      </c>
      <c r="U10" s="2">
        <f t="shared" si="0"/>
        <v>202.46847999095917</v>
      </c>
      <c r="V10" s="4">
        <f t="shared" si="1"/>
        <v>2.4815118070827125</v>
      </c>
    </row>
    <row r="11" spans="2:25" x14ac:dyDescent="0.2">
      <c r="B11" s="1" t="s">
        <v>24</v>
      </c>
      <c r="C11" s="1">
        <v>228</v>
      </c>
      <c r="D11" s="5">
        <v>39295</v>
      </c>
      <c r="E11" s="1">
        <v>188</v>
      </c>
      <c r="F11" s="1">
        <v>100</v>
      </c>
      <c r="G11" s="2">
        <v>980929181.64999998</v>
      </c>
      <c r="H11" s="3">
        <v>129.94999999999999</v>
      </c>
      <c r="I11" s="4">
        <v>1.34</v>
      </c>
      <c r="J11" s="4">
        <f t="shared" si="2"/>
        <v>9.7729544303589364E-2</v>
      </c>
      <c r="K11" s="1">
        <v>2.4500000000000002</v>
      </c>
      <c r="L11" s="4">
        <f t="shared" si="3"/>
        <v>2.4519484219350511</v>
      </c>
      <c r="M11" s="3">
        <f>metadata!$C$5</f>
        <v>47.7</v>
      </c>
      <c r="N11" s="3">
        <f>metadata!$C$6</f>
        <v>-2.7759999999999998</v>
      </c>
      <c r="O11" s="1">
        <f>metadata!$E$6</f>
        <v>1.7999999999999999E-2</v>
      </c>
      <c r="P11" s="1">
        <f>metadata!$C$26</f>
        <v>122</v>
      </c>
      <c r="Q11" s="2">
        <f t="shared" si="6"/>
        <v>980929203.71920002</v>
      </c>
      <c r="R11" s="2">
        <f t="shared" si="4"/>
        <v>2.4561206553892641</v>
      </c>
      <c r="S11" s="2">
        <f>metadata!$C$27</f>
        <v>6.61</v>
      </c>
      <c r="T11" s="2">
        <f>metadata!$C$28</f>
        <v>2.0099999999999998</v>
      </c>
      <c r="U11" s="2">
        <f t="shared" si="0"/>
        <v>203.71920001506805</v>
      </c>
      <c r="V11" s="4">
        <f t="shared" si="1"/>
        <v>2.4561206553892641</v>
      </c>
    </row>
    <row r="12" spans="2:25" x14ac:dyDescent="0.2">
      <c r="B12" s="1" t="s">
        <v>25</v>
      </c>
      <c r="C12" s="1">
        <v>228</v>
      </c>
      <c r="D12" s="5">
        <v>39616</v>
      </c>
      <c r="E12" s="1">
        <v>47</v>
      </c>
      <c r="F12" s="1">
        <v>100</v>
      </c>
      <c r="G12" s="2">
        <v>980929184.32000005</v>
      </c>
      <c r="H12" s="3">
        <v>129.9</v>
      </c>
      <c r="I12" s="4">
        <v>1.85</v>
      </c>
      <c r="J12" s="4">
        <f t="shared" si="2"/>
        <v>0.26985023427110494</v>
      </c>
      <c r="K12" s="1">
        <v>2.4500000000000002</v>
      </c>
      <c r="L12" s="4">
        <f t="shared" si="3"/>
        <v>2.4648162505420501</v>
      </c>
      <c r="M12" s="3">
        <f>metadata!$C$5</f>
        <v>47.7</v>
      </c>
      <c r="N12" s="3">
        <f>metadata!$C$6</f>
        <v>-2.7759999999999998</v>
      </c>
      <c r="O12" s="1">
        <f>metadata!$E$6</f>
        <v>1.7999999999999999E-2</v>
      </c>
      <c r="P12" s="1">
        <f>metadata!$C$26</f>
        <v>122</v>
      </c>
      <c r="Q12" s="2">
        <f t="shared" si="6"/>
        <v>980929206.25040007</v>
      </c>
      <c r="R12" s="2">
        <f t="shared" si="4"/>
        <v>2.4689147390981669</v>
      </c>
      <c r="S12" s="2">
        <f>metadata!$C$27</f>
        <v>6.61</v>
      </c>
      <c r="T12" s="2">
        <f>metadata!$C$28</f>
        <v>2.0099999999999998</v>
      </c>
      <c r="U12" s="2">
        <f t="shared" si="0"/>
        <v>206.25040006637573</v>
      </c>
      <c r="V12" s="4">
        <f t="shared" si="1"/>
        <v>2.4689147390981669</v>
      </c>
    </row>
    <row r="13" spans="2:25" x14ac:dyDescent="0.2">
      <c r="B13" s="1" t="s">
        <v>22</v>
      </c>
      <c r="C13" s="1">
        <v>228</v>
      </c>
      <c r="D13" s="5">
        <v>40382</v>
      </c>
      <c r="E13" s="1">
        <v>116</v>
      </c>
      <c r="F13" s="1">
        <v>100</v>
      </c>
      <c r="G13" s="2">
        <v>980929179.20000005</v>
      </c>
      <c r="H13" s="3">
        <v>129.9</v>
      </c>
      <c r="I13" s="4">
        <v>2.17</v>
      </c>
      <c r="J13" s="4">
        <f t="shared" si="2"/>
        <v>0.20147944192210127</v>
      </c>
      <c r="K13" s="1">
        <v>2.4500000000000002</v>
      </c>
      <c r="L13" s="4">
        <f t="shared" si="3"/>
        <v>2.4582705232576099</v>
      </c>
      <c r="M13" s="3">
        <f>metadata!$C$5</f>
        <v>47.7</v>
      </c>
      <c r="N13" s="3">
        <f>metadata!$C$6</f>
        <v>-2.7759999999999998</v>
      </c>
      <c r="O13" s="1">
        <f>metadata!$E$6</f>
        <v>1.7999999999999999E-2</v>
      </c>
      <c r="P13" s="1">
        <f>metadata!$C$26</f>
        <v>122</v>
      </c>
      <c r="Q13" s="2">
        <f t="shared" si="6"/>
        <v>980929201.13040006</v>
      </c>
      <c r="R13" s="2">
        <f t="shared" si="4"/>
        <v>2.4623799068212939</v>
      </c>
      <c r="S13" s="2">
        <f>metadata!$C$27</f>
        <v>6.61</v>
      </c>
      <c r="T13" s="2">
        <f>metadata!$C$28</f>
        <v>2.0099999999999998</v>
      </c>
      <c r="U13" s="2">
        <f t="shared" si="0"/>
        <v>201.13040006160736</v>
      </c>
      <c r="V13" s="4">
        <f t="shared" si="1"/>
        <v>2.4623799068212939</v>
      </c>
    </row>
    <row r="14" spans="2:25" x14ac:dyDescent="0.2">
      <c r="B14" s="1" t="s">
        <v>21</v>
      </c>
      <c r="C14" s="1">
        <v>228</v>
      </c>
      <c r="D14" s="5">
        <v>40703</v>
      </c>
      <c r="E14" s="1">
        <v>24</v>
      </c>
      <c r="F14" s="1">
        <v>100</v>
      </c>
      <c r="G14" s="2">
        <v>980929179.88999999</v>
      </c>
      <c r="H14" s="3">
        <v>129.9</v>
      </c>
      <c r="I14" s="4">
        <v>1.19</v>
      </c>
      <c r="J14" s="4">
        <f t="shared" si="2"/>
        <v>0.24290773282599851</v>
      </c>
      <c r="K14" s="1">
        <v>2.4500000000000002</v>
      </c>
      <c r="L14" s="4">
        <f t="shared" si="3"/>
        <v>2.4620122190327707</v>
      </c>
      <c r="M14" s="3">
        <f>metadata!$C$5</f>
        <v>47.7</v>
      </c>
      <c r="N14" s="3">
        <f>metadata!$C$6</f>
        <v>-2.7759999999999998</v>
      </c>
      <c r="O14" s="1">
        <f>metadata!$E$6</f>
        <v>1.7999999999999999E-2</v>
      </c>
      <c r="P14" s="1">
        <f>metadata!$C$26</f>
        <v>122</v>
      </c>
      <c r="Q14" s="2">
        <f t="shared" si="6"/>
        <v>980929201.8204</v>
      </c>
      <c r="R14" s="2">
        <f t="shared" si="4"/>
        <v>2.4661153676717293</v>
      </c>
      <c r="S14" s="2">
        <f>metadata!$C$27</f>
        <v>6.61</v>
      </c>
      <c r="T14" s="2">
        <f>metadata!$C$28</f>
        <v>2.0099999999999998</v>
      </c>
      <c r="U14" s="2">
        <f t="shared" si="0"/>
        <v>201.82039999961853</v>
      </c>
      <c r="V14" s="4">
        <f t="shared" si="1"/>
        <v>2.4661153676717293</v>
      </c>
    </row>
    <row r="15" spans="2:25" x14ac:dyDescent="0.2">
      <c r="B15" s="1" t="s">
        <v>20</v>
      </c>
      <c r="C15" s="1">
        <v>206</v>
      </c>
      <c r="D15" s="5">
        <v>41018</v>
      </c>
      <c r="E15" s="1">
        <v>21</v>
      </c>
      <c r="F15" s="1">
        <v>100</v>
      </c>
      <c r="G15" s="2">
        <v>980929177.09000003</v>
      </c>
      <c r="H15" s="3">
        <v>131.25</v>
      </c>
      <c r="I15" s="4">
        <v>2.02</v>
      </c>
      <c r="J15" s="4">
        <f t="shared" si="2"/>
        <v>0.44080013827670461</v>
      </c>
      <c r="K15" s="1">
        <v>2.4500000000000002</v>
      </c>
      <c r="L15" s="4">
        <f t="shared" si="3"/>
        <v>2.4893382176604213</v>
      </c>
      <c r="M15" s="3">
        <f>metadata!$C$5</f>
        <v>47.7</v>
      </c>
      <c r="N15" s="3">
        <f>metadata!$C$6</f>
        <v>-2.7759999999999998</v>
      </c>
      <c r="O15" s="1">
        <f>metadata!$E$6</f>
        <v>1.7999999999999999E-2</v>
      </c>
      <c r="P15" s="1">
        <f>metadata!$C$26</f>
        <v>122</v>
      </c>
      <c r="Q15" s="2">
        <f t="shared" si="6"/>
        <v>980929202.76800001</v>
      </c>
      <c r="R15" s="2">
        <f t="shared" si="4"/>
        <v>2.4949002007905574</v>
      </c>
      <c r="S15" s="2">
        <f>metadata!$C$27</f>
        <v>6.61</v>
      </c>
      <c r="T15" s="2">
        <f>metadata!$C$28</f>
        <v>2.0099999999999998</v>
      </c>
      <c r="U15" s="2">
        <f t="shared" si="0"/>
        <v>202.76800000667572</v>
      </c>
      <c r="V15" s="4">
        <f t="shared" si="1"/>
        <v>2.4949002007905574</v>
      </c>
    </row>
    <row r="16" spans="2:25" x14ac:dyDescent="0.2">
      <c r="B16" s="1" t="s">
        <v>19</v>
      </c>
      <c r="C16" s="1">
        <v>228</v>
      </c>
      <c r="D16" s="5">
        <v>41396</v>
      </c>
      <c r="E16" s="1">
        <v>48</v>
      </c>
      <c r="F16" s="1">
        <v>100</v>
      </c>
      <c r="G16" s="2">
        <v>980929183.25</v>
      </c>
      <c r="H16" s="3">
        <v>129.9</v>
      </c>
      <c r="I16" s="4">
        <v>1.1599999999999999</v>
      </c>
      <c r="J16" s="4">
        <f t="shared" si="2"/>
        <v>0.16743157806499148</v>
      </c>
      <c r="K16" s="1">
        <v>2.4500000000000002</v>
      </c>
      <c r="L16" s="4">
        <f t="shared" si="3"/>
        <v>2.4557144242222742</v>
      </c>
      <c r="M16" s="3">
        <f>metadata!$C$5</f>
        <v>47.7</v>
      </c>
      <c r="N16" s="3">
        <f>metadata!$C$6</f>
        <v>-2.7759999999999998</v>
      </c>
      <c r="O16" s="1">
        <f>metadata!$E$6</f>
        <v>1.7999999999999999E-2</v>
      </c>
      <c r="P16" s="1">
        <f>metadata!$C$26</f>
        <v>122</v>
      </c>
      <c r="Q16" s="2">
        <f t="shared" si="6"/>
        <v>980929205.18040001</v>
      </c>
      <c r="R16" s="2">
        <f t="shared" si="4"/>
        <v>2.4598280780032851</v>
      </c>
      <c r="S16" s="2">
        <f>metadata!$C$27</f>
        <v>6.61</v>
      </c>
      <c r="T16" s="2">
        <f>metadata!$C$28</f>
        <v>2.0099999999999998</v>
      </c>
      <c r="U16" s="2">
        <f t="shared" si="0"/>
        <v>205.18040001392365</v>
      </c>
      <c r="V16" s="4">
        <f t="shared" si="1"/>
        <v>2.4598280780032851</v>
      </c>
    </row>
    <row r="17" spans="2:23" x14ac:dyDescent="0.2">
      <c r="B17" s="1" t="s">
        <v>12</v>
      </c>
      <c r="C17" s="1">
        <v>206</v>
      </c>
      <c r="D17" s="5">
        <v>41556</v>
      </c>
      <c r="E17" s="1">
        <v>18</v>
      </c>
      <c r="F17" s="1">
        <v>100</v>
      </c>
      <c r="G17" s="2">
        <v>980929175.27999997</v>
      </c>
      <c r="H17" s="3">
        <v>131.25</v>
      </c>
      <c r="I17" s="4">
        <v>2.1800000000000002</v>
      </c>
      <c r="J17" s="4">
        <f t="shared" si="2"/>
        <v>0.5138309276622246</v>
      </c>
      <c r="K17" s="1">
        <v>2.4500000000000002</v>
      </c>
      <c r="L17" s="4">
        <f t="shared" si="3"/>
        <v>2.5033022634556588</v>
      </c>
      <c r="M17" s="3">
        <f>metadata!$C$5</f>
        <v>47.7</v>
      </c>
      <c r="N17" s="3">
        <f>metadata!$C$6</f>
        <v>-2.7759999999999998</v>
      </c>
      <c r="O17" s="1">
        <f>metadata!$E$6</f>
        <v>1.7999999999999999E-2</v>
      </c>
      <c r="P17" s="1">
        <f>metadata!$C$26</f>
        <v>122</v>
      </c>
      <c r="Q17" s="2">
        <f t="shared" si="6"/>
        <v>980929200.95799994</v>
      </c>
      <c r="R17" s="2">
        <f t="shared" si="4"/>
        <v>2.5088332890453731</v>
      </c>
      <c r="S17" s="2">
        <f>metadata!$C$27</f>
        <v>6.61</v>
      </c>
      <c r="T17" s="2">
        <f>metadata!$C$28</f>
        <v>2.0099999999999998</v>
      </c>
      <c r="U17" s="2">
        <f t="shared" si="0"/>
        <v>200.95799994468689</v>
      </c>
      <c r="V17" s="4">
        <f t="shared" si="1"/>
        <v>2.5088332890453731</v>
      </c>
    </row>
    <row r="18" spans="2:23" x14ac:dyDescent="0.2">
      <c r="B18" s="1" t="s">
        <v>13</v>
      </c>
      <c r="C18" s="1">
        <v>228</v>
      </c>
      <c r="D18" s="5">
        <v>42228</v>
      </c>
      <c r="E18" s="1">
        <v>48</v>
      </c>
      <c r="F18" s="1">
        <v>100</v>
      </c>
      <c r="G18" s="2">
        <v>980929181.01999998</v>
      </c>
      <c r="H18" s="3">
        <v>130</v>
      </c>
      <c r="I18" s="4">
        <v>0.99</v>
      </c>
      <c r="J18" s="4">
        <f t="shared" si="2"/>
        <v>0.14289419162443237</v>
      </c>
      <c r="K18" s="1">
        <v>2.4500000000000002</v>
      </c>
      <c r="L18" s="4">
        <f>SQRT((J18*J18)+(K18*K18))</f>
        <v>2.4541635540444329</v>
      </c>
      <c r="M18" s="3">
        <f>metadata!$C$5</f>
        <v>47.7</v>
      </c>
      <c r="N18" s="3">
        <f>metadata!$C$6</f>
        <v>-2.7759999999999998</v>
      </c>
      <c r="O18" s="1">
        <f>metadata!$E$6</f>
        <v>1.7999999999999999E-2</v>
      </c>
      <c r="P18" s="1">
        <f>metadata!$C$26</f>
        <v>122</v>
      </c>
      <c r="Q18" s="2">
        <f t="shared" si="6"/>
        <v>980929203.22799993</v>
      </c>
      <c r="R18" s="2">
        <f t="shared" si="4"/>
        <v>2.4583845813867291</v>
      </c>
      <c r="S18" s="2">
        <f>metadata!$C$27</f>
        <v>6.61</v>
      </c>
      <c r="T18" s="2">
        <f>metadata!$C$28</f>
        <v>2.0099999999999998</v>
      </c>
      <c r="U18" s="2">
        <f t="shared" si="0"/>
        <v>203.2279999256134</v>
      </c>
      <c r="V18" s="4">
        <f t="shared" si="1"/>
        <v>2.4583845813867291</v>
      </c>
    </row>
    <row r="19" spans="2:23" x14ac:dyDescent="0.2">
      <c r="B19" s="1" t="s">
        <v>14</v>
      </c>
      <c r="C19" s="1">
        <v>206</v>
      </c>
      <c r="D19" s="5">
        <v>42515</v>
      </c>
      <c r="E19" s="1">
        <v>42</v>
      </c>
      <c r="F19" s="1">
        <v>100</v>
      </c>
      <c r="G19" s="2">
        <v>980929183.76999998</v>
      </c>
      <c r="H19" s="3">
        <v>131.30000000000001</v>
      </c>
      <c r="I19" s="4">
        <v>1.33</v>
      </c>
      <c r="J19" s="4">
        <f t="shared" si="2"/>
        <v>0.20522345544958226</v>
      </c>
      <c r="K19" s="1">
        <v>2.4500000000000002</v>
      </c>
      <c r="L19" s="4">
        <f t="shared" si="3"/>
        <v>2.4585802135921186</v>
      </c>
      <c r="M19" s="3">
        <f>metadata!$C$5</f>
        <v>47.7</v>
      </c>
      <c r="N19" s="3">
        <f>metadata!$C$6</f>
        <v>-2.7759999999999998</v>
      </c>
      <c r="O19" s="1">
        <f>metadata!$E$6</f>
        <v>1.7999999999999999E-2</v>
      </c>
      <c r="P19" s="1">
        <f>metadata!$C$26</f>
        <v>122</v>
      </c>
      <c r="Q19" s="2">
        <f t="shared" si="6"/>
        <v>980929209.58679998</v>
      </c>
      <c r="R19" s="2">
        <f t="shared" si="4"/>
        <v>2.4642725958519014</v>
      </c>
      <c r="S19" s="2">
        <f>metadata!$C$27</f>
        <v>6.61</v>
      </c>
      <c r="T19" s="2">
        <f>metadata!$C$28</f>
        <v>2.0099999999999998</v>
      </c>
      <c r="U19" s="2">
        <f t="shared" si="0"/>
        <v>209.5867999792099</v>
      </c>
      <c r="V19" s="4">
        <f>SQRT(L19*L19+(H19-P19)*(H19-P19)*O19*O19)</f>
        <v>2.4642725958519014</v>
      </c>
    </row>
    <row r="20" spans="2:23" x14ac:dyDescent="0.2">
      <c r="B20" s="1" t="s">
        <v>16</v>
      </c>
      <c r="C20" s="1">
        <v>206</v>
      </c>
      <c r="D20" s="5">
        <v>43201</v>
      </c>
      <c r="E20" s="1">
        <v>41</v>
      </c>
      <c r="F20" s="1">
        <v>100</v>
      </c>
      <c r="G20" s="2">
        <v>980929203.22000003</v>
      </c>
      <c r="H20" s="3">
        <v>130.94999999999999</v>
      </c>
      <c r="I20" s="4">
        <v>1.67</v>
      </c>
      <c r="J20" s="4">
        <f>I20*1/SQRT(E20)</f>
        <v>0.26081018235397213</v>
      </c>
      <c r="K20" s="1">
        <v>2.4500000000000002</v>
      </c>
      <c r="L20" s="4">
        <f>SQRT((J20*J20)+(K20*K20))</f>
        <v>2.4638429234063426</v>
      </c>
      <c r="M20" s="3">
        <f>metadata!$C$17</f>
        <v>47.71</v>
      </c>
      <c r="N20" s="1">
        <f>metadata!$C$18</f>
        <v>-2.7269999999999999</v>
      </c>
      <c r="O20" s="1">
        <f>metadata!$E$18</f>
        <v>2.1999999999999999E-2</v>
      </c>
      <c r="P20" s="1">
        <f>metadata!$C$26+($M$3-$M$22)*100</f>
        <v>121.0000000000002</v>
      </c>
      <c r="Q20" s="2">
        <f>G20-(H20-P20)*N20</f>
        <v>980929230.35364997</v>
      </c>
      <c r="R20" s="2">
        <f t="shared" si="4"/>
        <v>2.4735478894130005</v>
      </c>
      <c r="S20" s="2">
        <f>metadata!$C$27</f>
        <v>6.61</v>
      </c>
      <c r="T20" s="2">
        <f>metadata!$C$28</f>
        <v>2.0099999999999998</v>
      </c>
      <c r="U20" s="2">
        <f>Q20-980929000-S20</f>
        <v>223.74364997386931</v>
      </c>
      <c r="V20" s="4">
        <f>SQRT(L20*L20+(H20-P20)*(H20-P20)*O20*O20+T20*T20)</f>
        <v>3.1872463289208612</v>
      </c>
    </row>
    <row r="21" spans="2:23" x14ac:dyDescent="0.2">
      <c r="B21" s="1" t="s">
        <v>17</v>
      </c>
      <c r="C21" s="1">
        <v>228</v>
      </c>
      <c r="D21" s="5">
        <v>43678</v>
      </c>
      <c r="E21" s="1">
        <v>23</v>
      </c>
      <c r="F21" s="1">
        <v>100</v>
      </c>
      <c r="G21" s="2">
        <v>980929197.25999999</v>
      </c>
      <c r="H21" s="3">
        <v>129.69999999999999</v>
      </c>
      <c r="I21" s="4">
        <v>0.81</v>
      </c>
      <c r="J21" s="4">
        <f>I21*1/SQRT(E21)</f>
        <v>0.16889667538623057</v>
      </c>
      <c r="K21" s="1">
        <v>2.4500000000000002</v>
      </c>
      <c r="L21" s="4">
        <f>SQRT((J21*J21)+(K21*K21))</f>
        <v>2.4558147501300911</v>
      </c>
      <c r="M21" s="3">
        <f>metadata!$C$17</f>
        <v>47.71</v>
      </c>
      <c r="N21" s="1">
        <f>metadata!$C$18</f>
        <v>-2.7269999999999999</v>
      </c>
      <c r="O21" s="1">
        <f>metadata!$E$18</f>
        <v>2.1999999999999999E-2</v>
      </c>
      <c r="P21" s="1">
        <f>metadata!$C$26+($M$3-$M$22)*100</f>
        <v>121.0000000000002</v>
      </c>
      <c r="Q21" s="2">
        <f>G21-(H21-P21)*N21</f>
        <v>980929220.9849</v>
      </c>
      <c r="R21" s="2">
        <f t="shared" si="4"/>
        <v>2.4632620743551668</v>
      </c>
      <c r="S21" s="2">
        <f>metadata!$C$27</f>
        <v>6.61</v>
      </c>
      <c r="T21" s="2">
        <f>metadata!$C$28</f>
        <v>2.0099999999999998</v>
      </c>
      <c r="U21" s="2">
        <f>Q21-980929000-S21</f>
        <v>214.37489999771117</v>
      </c>
      <c r="V21" s="4">
        <f>SQRT(L21*L21+(H21-P21)*(H21-P21)*O21*O21+T21*T21)</f>
        <v>3.1792703639288868</v>
      </c>
    </row>
    <row r="22" spans="2:23" x14ac:dyDescent="0.2">
      <c r="B22" s="1" t="s">
        <v>43</v>
      </c>
      <c r="C22" s="1">
        <v>228</v>
      </c>
      <c r="D22" s="5">
        <v>44770</v>
      </c>
      <c r="E22" s="1">
        <v>24</v>
      </c>
      <c r="F22" s="1">
        <v>100</v>
      </c>
      <c r="G22" s="2">
        <v>980929194.25999999</v>
      </c>
      <c r="H22" s="3">
        <v>129.75</v>
      </c>
      <c r="I22" s="4">
        <v>1.53</v>
      </c>
      <c r="J22" s="4">
        <f>I22*1/SQRT(E22)</f>
        <v>0.31230994220485525</v>
      </c>
      <c r="K22" s="1">
        <v>2.4500000000000002</v>
      </c>
      <c r="L22" s="4">
        <f>SQRT((J22*J22)+(K22*K22))</f>
        <v>2.4698253986871221</v>
      </c>
      <c r="M22" s="3">
        <f>metadata!$C$17</f>
        <v>47.71</v>
      </c>
      <c r="N22" s="1">
        <f>metadata!$C$18</f>
        <v>-2.7269999999999999</v>
      </c>
      <c r="O22" s="1">
        <f>metadata!$E$18</f>
        <v>2.1999999999999999E-2</v>
      </c>
      <c r="P22" s="1">
        <f>metadata!$C$26+($M$3-$M$22)*100</f>
        <v>121.0000000000002</v>
      </c>
      <c r="Q22" s="2">
        <f>G22-(H22-P22)*N22</f>
        <v>980929218.12125003</v>
      </c>
      <c r="R22" s="2">
        <f t="shared" ref="R22" si="7">SQRT(L22*L22+(H22-P22)*(H22-P22)*O22*O22)</f>
        <v>2.47731583573835</v>
      </c>
      <c r="S22" s="2">
        <f>metadata!$C$27</f>
        <v>6.61</v>
      </c>
      <c r="T22" s="2">
        <f>metadata!$C$28</f>
        <v>2.0099999999999998</v>
      </c>
      <c r="U22" s="2">
        <f>Q22-980929000-S22</f>
        <v>211.51125003337859</v>
      </c>
      <c r="V22" s="4">
        <f>SQRT(L22*L22+(H22-P22)*(H22-P22)*O22*O22+T22*T22)</f>
        <v>3.1901714295629944</v>
      </c>
    </row>
    <row r="23" spans="2:23" x14ac:dyDescent="0.2">
      <c r="H23" s="3"/>
    </row>
    <row r="24" spans="2:23" x14ac:dyDescent="0.2">
      <c r="G24" s="2"/>
      <c r="I24" s="4"/>
      <c r="K24" s="19"/>
      <c r="Q24" s="2"/>
      <c r="V24" s="2"/>
    </row>
    <row r="25" spans="2:23" x14ac:dyDescent="0.2">
      <c r="G25" s="2"/>
      <c r="K25" s="20"/>
      <c r="Q25" s="2"/>
      <c r="T25" s="13"/>
      <c r="V25" s="18"/>
      <c r="W25" s="23"/>
    </row>
    <row r="26" spans="2:23" x14ac:dyDescent="0.2">
      <c r="K26" s="19"/>
    </row>
    <row r="27" spans="2:23" x14ac:dyDescent="0.2">
      <c r="K27" s="20"/>
      <c r="Q27" s="2"/>
      <c r="U27" s="2"/>
    </row>
    <row r="28" spans="2:23" x14ac:dyDescent="0.2">
      <c r="T28" s="14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>Ldl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Le Moigne</dc:creator>
  <cp:lastModifiedBy>Guy Woppelmann</cp:lastModifiedBy>
  <cp:lastPrinted>2008-10-14T08:13:50Z</cp:lastPrinted>
  <dcterms:created xsi:type="dcterms:W3CDTF">2008-10-08T09:56:19Z</dcterms:created>
  <dcterms:modified xsi:type="dcterms:W3CDTF">2025-03-04T18:33:49Z</dcterms:modified>
</cp:coreProperties>
</file>