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laciers\Sperry\ESSD_paper\Supplement\"/>
    </mc:Choice>
  </mc:AlternateContent>
  <bookViews>
    <workbookView xWindow="0" yWindow="0" windowWidth="23040" windowHeight="11412" tabRatio="689" activeTab="21"/>
  </bookViews>
  <sheets>
    <sheet name="1" sheetId="2" r:id="rId1"/>
    <sheet name="2" sheetId="3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11" r:id="rId10"/>
    <sheet name="11" sheetId="12" r:id="rId11"/>
    <sheet name="12" sheetId="13" r:id="rId12"/>
    <sheet name="13" sheetId="14" r:id="rId13"/>
    <sheet name="14" sheetId="15" r:id="rId14"/>
    <sheet name="15" sheetId="16" r:id="rId15"/>
    <sheet name="16" sheetId="17" r:id="rId16"/>
    <sheet name="17" sheetId="18" r:id="rId17"/>
    <sheet name="18" sheetId="19" r:id="rId18"/>
    <sheet name="19" sheetId="20" r:id="rId19"/>
    <sheet name="20" sheetId="21" r:id="rId20"/>
    <sheet name="21" sheetId="22" r:id="rId21"/>
    <sheet name="22" sheetId="23" r:id="rId2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3" l="1"/>
  <c r="E29" i="23"/>
  <c r="D29" i="23"/>
  <c r="F28" i="23"/>
  <c r="E28" i="23"/>
  <c r="E30" i="23" s="1"/>
  <c r="D28" i="23"/>
  <c r="D30" i="23" s="1"/>
  <c r="F27" i="23"/>
  <c r="E27" i="23"/>
  <c r="D27" i="23"/>
  <c r="F26" i="23"/>
  <c r="E26" i="23"/>
  <c r="D26" i="23"/>
  <c r="F25" i="23"/>
  <c r="E25" i="23"/>
  <c r="D25" i="23"/>
  <c r="F24" i="23"/>
  <c r="E24" i="23"/>
  <c r="D24" i="23"/>
  <c r="L23" i="23"/>
  <c r="J23" i="23"/>
  <c r="I23" i="23"/>
  <c r="K23" i="23" s="1"/>
  <c r="M23" i="23" s="1"/>
  <c r="H23" i="23"/>
  <c r="G23" i="23"/>
  <c r="L22" i="23"/>
  <c r="J22" i="23"/>
  <c r="I22" i="23"/>
  <c r="H22" i="23"/>
  <c r="G22" i="23"/>
  <c r="L21" i="23"/>
  <c r="J21" i="23"/>
  <c r="I21" i="23"/>
  <c r="H21" i="23"/>
  <c r="G21" i="23"/>
  <c r="L20" i="23"/>
  <c r="J20" i="23"/>
  <c r="I20" i="23"/>
  <c r="H20" i="23"/>
  <c r="G20" i="23"/>
  <c r="L19" i="23"/>
  <c r="J19" i="23"/>
  <c r="I19" i="23"/>
  <c r="K19" i="23" s="1"/>
  <c r="M19" i="23" s="1"/>
  <c r="H19" i="23"/>
  <c r="G19" i="23"/>
  <c r="L18" i="23"/>
  <c r="J18" i="23"/>
  <c r="I18" i="23"/>
  <c r="H18" i="23"/>
  <c r="G18" i="23"/>
  <c r="L17" i="23"/>
  <c r="J17" i="23"/>
  <c r="I17" i="23"/>
  <c r="H17" i="23"/>
  <c r="G17" i="23"/>
  <c r="G29" i="23" s="1"/>
  <c r="L16" i="23"/>
  <c r="J16" i="23"/>
  <c r="I16" i="23"/>
  <c r="H16" i="23"/>
  <c r="G16" i="23"/>
  <c r="G24" i="23" s="1"/>
  <c r="E28" i="22"/>
  <c r="G27" i="22"/>
  <c r="F27" i="22"/>
  <c r="E27" i="22"/>
  <c r="D27" i="22"/>
  <c r="D28" i="22" s="1"/>
  <c r="I26" i="22"/>
  <c r="F26" i="22"/>
  <c r="F28" i="22" s="1"/>
  <c r="E26" i="22"/>
  <c r="D26" i="22"/>
  <c r="I25" i="22"/>
  <c r="F25" i="22"/>
  <c r="E25" i="22"/>
  <c r="D25" i="22"/>
  <c r="I24" i="22"/>
  <c r="F24" i="22"/>
  <c r="E24" i="22"/>
  <c r="D24" i="22"/>
  <c r="G23" i="22"/>
  <c r="F23" i="22"/>
  <c r="E23" i="22"/>
  <c r="D23" i="22"/>
  <c r="I22" i="22"/>
  <c r="F22" i="22"/>
  <c r="E22" i="22"/>
  <c r="D22" i="22"/>
  <c r="L21" i="22"/>
  <c r="K21" i="22"/>
  <c r="M21" i="22" s="1"/>
  <c r="J21" i="22"/>
  <c r="I21" i="22"/>
  <c r="H21" i="22"/>
  <c r="G21" i="22"/>
  <c r="L20" i="22"/>
  <c r="J20" i="22"/>
  <c r="I20" i="22"/>
  <c r="H20" i="22"/>
  <c r="K20" i="22" s="1"/>
  <c r="G20" i="22"/>
  <c r="L19" i="22"/>
  <c r="K19" i="22"/>
  <c r="M19" i="22" s="1"/>
  <c r="J19" i="22"/>
  <c r="I19" i="22"/>
  <c r="H19" i="22"/>
  <c r="G19" i="22"/>
  <c r="L18" i="22"/>
  <c r="J18" i="22"/>
  <c r="I18" i="22"/>
  <c r="H18" i="22"/>
  <c r="K18" i="22" s="1"/>
  <c r="G18" i="22"/>
  <c r="L17" i="22"/>
  <c r="K17" i="22"/>
  <c r="M17" i="22" s="1"/>
  <c r="J17" i="22"/>
  <c r="I17" i="22"/>
  <c r="H17" i="22"/>
  <c r="G17" i="22"/>
  <c r="L16" i="22"/>
  <c r="J16" i="22"/>
  <c r="I16" i="22"/>
  <c r="H16" i="22"/>
  <c r="G16" i="22"/>
  <c r="L15" i="22"/>
  <c r="L26" i="22" s="1"/>
  <c r="K15" i="22"/>
  <c r="J15" i="22"/>
  <c r="J26" i="22" s="1"/>
  <c r="I15" i="22"/>
  <c r="I27" i="22" s="1"/>
  <c r="I28" i="22" s="1"/>
  <c r="H15" i="22"/>
  <c r="H26" i="22" s="1"/>
  <c r="G15" i="22"/>
  <c r="G24" i="22" s="1"/>
  <c r="F27" i="21"/>
  <c r="F28" i="21" s="1"/>
  <c r="E27" i="21"/>
  <c r="D27" i="21"/>
  <c r="D28" i="21" s="1"/>
  <c r="F26" i="21"/>
  <c r="E26" i="21"/>
  <c r="E28" i="21" s="1"/>
  <c r="D26" i="21"/>
  <c r="F25" i="21"/>
  <c r="E25" i="21"/>
  <c r="D25" i="21"/>
  <c r="F24" i="21"/>
  <c r="E24" i="21"/>
  <c r="D24" i="21"/>
  <c r="F23" i="21"/>
  <c r="E23" i="21"/>
  <c r="D23" i="21"/>
  <c r="F22" i="21"/>
  <c r="E22" i="21"/>
  <c r="D22" i="21"/>
  <c r="L21" i="21"/>
  <c r="J21" i="21"/>
  <c r="I21" i="21"/>
  <c r="H21" i="21"/>
  <c r="K21" i="21" s="1"/>
  <c r="M21" i="21" s="1"/>
  <c r="G21" i="21"/>
  <c r="J20" i="21"/>
  <c r="I20" i="21"/>
  <c r="G20" i="21"/>
  <c r="L19" i="21"/>
  <c r="J19" i="21"/>
  <c r="I19" i="21"/>
  <c r="G19" i="21"/>
  <c r="J18" i="21"/>
  <c r="I18" i="21"/>
  <c r="G18" i="21"/>
  <c r="L17" i="21"/>
  <c r="J17" i="21"/>
  <c r="I17" i="21"/>
  <c r="H17" i="21"/>
  <c r="K17" i="21" s="1"/>
  <c r="M17" i="21" s="1"/>
  <c r="G17" i="21"/>
  <c r="J16" i="21"/>
  <c r="I16" i="21"/>
  <c r="G16" i="21"/>
  <c r="J15" i="21"/>
  <c r="I15" i="21"/>
  <c r="G15" i="21"/>
  <c r="K12" i="21"/>
  <c r="K11" i="21"/>
  <c r="K10" i="21"/>
  <c r="H19" i="21" s="1"/>
  <c r="K19" i="21" s="1"/>
  <c r="M19" i="21" s="1"/>
  <c r="K9" i="21"/>
  <c r="K8" i="21"/>
  <c r="K7" i="21"/>
  <c r="K6" i="21"/>
  <c r="F28" i="20"/>
  <c r="F27" i="20"/>
  <c r="E27" i="20"/>
  <c r="E28" i="20" s="1"/>
  <c r="D27" i="20"/>
  <c r="D28" i="20" s="1"/>
  <c r="F26" i="20"/>
  <c r="E26" i="20"/>
  <c r="D26" i="20"/>
  <c r="F25" i="20"/>
  <c r="E25" i="20"/>
  <c r="D25" i="20"/>
  <c r="F24" i="20"/>
  <c r="E24" i="20"/>
  <c r="D24" i="20"/>
  <c r="F23" i="20"/>
  <c r="E23" i="20"/>
  <c r="D23" i="20"/>
  <c r="F22" i="20"/>
  <c r="E22" i="20"/>
  <c r="D22" i="20"/>
  <c r="J21" i="20"/>
  <c r="I21" i="20"/>
  <c r="G21" i="20"/>
  <c r="L20" i="20"/>
  <c r="J20" i="20"/>
  <c r="I20" i="20"/>
  <c r="H20" i="20"/>
  <c r="K20" i="20" s="1"/>
  <c r="M20" i="20" s="1"/>
  <c r="G20" i="20"/>
  <c r="J19" i="20"/>
  <c r="I19" i="20"/>
  <c r="G19" i="20"/>
  <c r="J18" i="20"/>
  <c r="I18" i="20"/>
  <c r="G18" i="20"/>
  <c r="J17" i="20"/>
  <c r="I17" i="20"/>
  <c r="G17" i="20"/>
  <c r="L16" i="20"/>
  <c r="J16" i="20"/>
  <c r="I16" i="20"/>
  <c r="H16" i="20"/>
  <c r="G16" i="20"/>
  <c r="J15" i="20"/>
  <c r="I15" i="20"/>
  <c r="G15" i="20"/>
  <c r="K12" i="20"/>
  <c r="K11" i="20"/>
  <c r="K10" i="20"/>
  <c r="L19" i="20" s="1"/>
  <c r="K9" i="20"/>
  <c r="K8" i="20"/>
  <c r="K7" i="20"/>
  <c r="K6" i="20"/>
  <c r="L15" i="20" s="1"/>
  <c r="F27" i="19"/>
  <c r="F28" i="19" s="1"/>
  <c r="E27" i="19"/>
  <c r="D27" i="19"/>
  <c r="D28" i="19" s="1"/>
  <c r="F26" i="19"/>
  <c r="E26" i="19"/>
  <c r="E28" i="19" s="1"/>
  <c r="D26" i="19"/>
  <c r="F25" i="19"/>
  <c r="E25" i="19"/>
  <c r="D25" i="19"/>
  <c r="F24" i="19"/>
  <c r="E24" i="19"/>
  <c r="D24" i="19"/>
  <c r="G23" i="19"/>
  <c r="F23" i="19"/>
  <c r="E23" i="19"/>
  <c r="D23" i="19"/>
  <c r="F22" i="19"/>
  <c r="E22" i="19"/>
  <c r="D22" i="19"/>
  <c r="L21" i="19"/>
  <c r="J21" i="19"/>
  <c r="I21" i="19"/>
  <c r="H21" i="19"/>
  <c r="K21" i="19" s="1"/>
  <c r="G21" i="19"/>
  <c r="J20" i="19"/>
  <c r="I20" i="19"/>
  <c r="G20" i="19"/>
  <c r="L19" i="19"/>
  <c r="J19" i="19"/>
  <c r="I19" i="19"/>
  <c r="G19" i="19"/>
  <c r="L18" i="19"/>
  <c r="J18" i="19"/>
  <c r="I18" i="19"/>
  <c r="K18" i="19" s="1"/>
  <c r="M18" i="19" s="1"/>
  <c r="H18" i="19"/>
  <c r="G18" i="19"/>
  <c r="L17" i="19"/>
  <c r="J17" i="19"/>
  <c r="I17" i="19"/>
  <c r="H17" i="19"/>
  <c r="K17" i="19" s="1"/>
  <c r="M17" i="19" s="1"/>
  <c r="G17" i="19"/>
  <c r="G27" i="19" s="1"/>
  <c r="J16" i="19"/>
  <c r="J25" i="19" s="1"/>
  <c r="I16" i="19"/>
  <c r="I22" i="19" s="1"/>
  <c r="G16" i="19"/>
  <c r="L15" i="19"/>
  <c r="J15" i="19"/>
  <c r="J27" i="19" s="1"/>
  <c r="I15" i="19"/>
  <c r="G15" i="19"/>
  <c r="K12" i="19"/>
  <c r="K11" i="19"/>
  <c r="K10" i="19"/>
  <c r="H19" i="19" s="1"/>
  <c r="K19" i="19" s="1"/>
  <c r="K9" i="19"/>
  <c r="K8" i="19"/>
  <c r="K7" i="19"/>
  <c r="K6" i="19"/>
  <c r="H15" i="19" s="1"/>
  <c r="F27" i="18"/>
  <c r="E27" i="18"/>
  <c r="E28" i="18" s="1"/>
  <c r="D27" i="18"/>
  <c r="D28" i="18" s="1"/>
  <c r="F26" i="18"/>
  <c r="E26" i="18"/>
  <c r="D26" i="18"/>
  <c r="F25" i="18"/>
  <c r="E25" i="18"/>
  <c r="D25" i="18"/>
  <c r="F24" i="18"/>
  <c r="E24" i="18"/>
  <c r="D24" i="18"/>
  <c r="F23" i="18"/>
  <c r="E23" i="18"/>
  <c r="D23" i="18"/>
  <c r="F22" i="18"/>
  <c r="E22" i="18"/>
  <c r="D22" i="18"/>
  <c r="L21" i="18"/>
  <c r="J21" i="18"/>
  <c r="I21" i="18"/>
  <c r="H21" i="18"/>
  <c r="G21" i="18"/>
  <c r="J20" i="18"/>
  <c r="I20" i="18"/>
  <c r="G20" i="18"/>
  <c r="L19" i="18"/>
  <c r="J19" i="18"/>
  <c r="I19" i="18"/>
  <c r="G19" i="18"/>
  <c r="J18" i="18"/>
  <c r="I18" i="18"/>
  <c r="G18" i="18"/>
  <c r="L17" i="18"/>
  <c r="J17" i="18"/>
  <c r="J27" i="18" s="1"/>
  <c r="I17" i="18"/>
  <c r="H17" i="18"/>
  <c r="K17" i="18" s="1"/>
  <c r="G17" i="18"/>
  <c r="J16" i="18"/>
  <c r="I16" i="18"/>
  <c r="G16" i="18"/>
  <c r="L15" i="18"/>
  <c r="J15" i="18"/>
  <c r="I15" i="18"/>
  <c r="G15" i="18"/>
  <c r="K12" i="18"/>
  <c r="K11" i="18"/>
  <c r="L20" i="18" s="1"/>
  <c r="K10" i="18"/>
  <c r="H19" i="18" s="1"/>
  <c r="K19" i="18" s="1"/>
  <c r="M19" i="18" s="1"/>
  <c r="K9" i="18"/>
  <c r="K8" i="18"/>
  <c r="K7" i="18"/>
  <c r="L16" i="18" s="1"/>
  <c r="K6" i="18"/>
  <c r="H15" i="18" s="1"/>
  <c r="F26" i="17"/>
  <c r="F25" i="17"/>
  <c r="E25" i="17"/>
  <c r="E26" i="17" s="1"/>
  <c r="D25" i="17"/>
  <c r="D26" i="17" s="1"/>
  <c r="F24" i="17"/>
  <c r="E24" i="17"/>
  <c r="D24" i="17"/>
  <c r="F23" i="17"/>
  <c r="E23" i="17"/>
  <c r="D23" i="17"/>
  <c r="F22" i="17"/>
  <c r="E22" i="17"/>
  <c r="D22" i="17"/>
  <c r="F21" i="17"/>
  <c r="E21" i="17"/>
  <c r="D21" i="17"/>
  <c r="J20" i="17"/>
  <c r="F20" i="17"/>
  <c r="E20" i="17"/>
  <c r="D20" i="17"/>
  <c r="L19" i="17"/>
  <c r="J19" i="17"/>
  <c r="I19" i="17"/>
  <c r="H19" i="17"/>
  <c r="K19" i="17" s="1"/>
  <c r="G19" i="17"/>
  <c r="L18" i="17"/>
  <c r="K18" i="17"/>
  <c r="M18" i="17" s="1"/>
  <c r="J18" i="17"/>
  <c r="I18" i="17"/>
  <c r="H18" i="17"/>
  <c r="G18" i="17"/>
  <c r="J17" i="17"/>
  <c r="J22" i="17" s="1"/>
  <c r="I17" i="17"/>
  <c r="G17" i="17"/>
  <c r="J16" i="17"/>
  <c r="I16" i="17"/>
  <c r="G16" i="17"/>
  <c r="L15" i="17"/>
  <c r="J15" i="17"/>
  <c r="I15" i="17"/>
  <c r="I23" i="17" s="1"/>
  <c r="H15" i="17"/>
  <c r="K15" i="17" s="1"/>
  <c r="M15" i="17" s="1"/>
  <c r="G15" i="17"/>
  <c r="L14" i="17"/>
  <c r="K14" i="17"/>
  <c r="J14" i="17"/>
  <c r="J25" i="17" s="1"/>
  <c r="I14" i="17"/>
  <c r="H14" i="17"/>
  <c r="G14" i="17"/>
  <c r="K11" i="17"/>
  <c r="K10" i="17"/>
  <c r="K9" i="17"/>
  <c r="L17" i="17" s="1"/>
  <c r="K8" i="17"/>
  <c r="K7" i="17"/>
  <c r="K6" i="17"/>
  <c r="F27" i="16"/>
  <c r="F28" i="16" s="1"/>
  <c r="E27" i="16"/>
  <c r="D27" i="16"/>
  <c r="D28" i="16" s="1"/>
  <c r="F26" i="16"/>
  <c r="E26" i="16"/>
  <c r="E28" i="16" s="1"/>
  <c r="D26" i="16"/>
  <c r="F25" i="16"/>
  <c r="E25" i="16"/>
  <c r="D25" i="16"/>
  <c r="F24" i="16"/>
  <c r="E24" i="16"/>
  <c r="D24" i="16"/>
  <c r="F23" i="16"/>
  <c r="E23" i="16"/>
  <c r="D23" i="16"/>
  <c r="F22" i="16"/>
  <c r="E22" i="16"/>
  <c r="D22" i="16"/>
  <c r="L21" i="16"/>
  <c r="J21" i="16"/>
  <c r="J24" i="16" s="1"/>
  <c r="I21" i="16"/>
  <c r="H21" i="16"/>
  <c r="G21" i="16"/>
  <c r="L20" i="16"/>
  <c r="J20" i="16"/>
  <c r="I20" i="16"/>
  <c r="K20" i="16" s="1"/>
  <c r="M20" i="16" s="1"/>
  <c r="H20" i="16"/>
  <c r="G20" i="16"/>
  <c r="L19" i="16"/>
  <c r="J19" i="16"/>
  <c r="I19" i="16"/>
  <c r="H19" i="16"/>
  <c r="K19" i="16" s="1"/>
  <c r="M19" i="16" s="1"/>
  <c r="G19" i="16"/>
  <c r="L18" i="16"/>
  <c r="K18" i="16"/>
  <c r="M18" i="16" s="1"/>
  <c r="J18" i="16"/>
  <c r="I18" i="16"/>
  <c r="H18" i="16"/>
  <c r="G18" i="16"/>
  <c r="L17" i="16"/>
  <c r="L22" i="16" s="1"/>
  <c r="J17" i="16"/>
  <c r="I17" i="16"/>
  <c r="H17" i="16"/>
  <c r="G17" i="16"/>
  <c r="L16" i="16"/>
  <c r="K16" i="16"/>
  <c r="M16" i="16" s="1"/>
  <c r="J16" i="16"/>
  <c r="I16" i="16"/>
  <c r="H16" i="16"/>
  <c r="G16" i="16"/>
  <c r="L15" i="16"/>
  <c r="K15" i="16"/>
  <c r="J15" i="16"/>
  <c r="I15" i="16"/>
  <c r="I24" i="16" s="1"/>
  <c r="H15" i="16"/>
  <c r="G15" i="16"/>
  <c r="G27" i="16" s="1"/>
  <c r="F37" i="15"/>
  <c r="E37" i="15"/>
  <c r="E38" i="15" s="1"/>
  <c r="D37" i="15"/>
  <c r="D38" i="15" s="1"/>
  <c r="F36" i="15"/>
  <c r="F38" i="15" s="1"/>
  <c r="E36" i="15"/>
  <c r="D36" i="15"/>
  <c r="F35" i="15"/>
  <c r="E35" i="15"/>
  <c r="D35" i="15"/>
  <c r="F34" i="15"/>
  <c r="E34" i="15"/>
  <c r="D34" i="15"/>
  <c r="F33" i="15"/>
  <c r="E33" i="15"/>
  <c r="D33" i="15"/>
  <c r="F32" i="15"/>
  <c r="E32" i="15"/>
  <c r="D32" i="15"/>
  <c r="J31" i="15"/>
  <c r="M31" i="15" s="1"/>
  <c r="I31" i="15"/>
  <c r="H31" i="15"/>
  <c r="G31" i="15"/>
  <c r="M30" i="15"/>
  <c r="J30" i="15"/>
  <c r="I30" i="15"/>
  <c r="H30" i="15"/>
  <c r="G30" i="15"/>
  <c r="J29" i="15"/>
  <c r="I29" i="15"/>
  <c r="M29" i="15" s="1"/>
  <c r="H29" i="15"/>
  <c r="G29" i="15"/>
  <c r="J28" i="15"/>
  <c r="I28" i="15"/>
  <c r="M28" i="15" s="1"/>
  <c r="H28" i="15"/>
  <c r="G28" i="15"/>
  <c r="L27" i="15"/>
  <c r="J27" i="15"/>
  <c r="I27" i="15"/>
  <c r="H27" i="15"/>
  <c r="K27" i="15" s="1"/>
  <c r="M27" i="15" s="1"/>
  <c r="G27" i="15"/>
  <c r="L26" i="15"/>
  <c r="K26" i="15"/>
  <c r="M26" i="15" s="1"/>
  <c r="J26" i="15"/>
  <c r="I26" i="15"/>
  <c r="H26" i="15"/>
  <c r="G26" i="15"/>
  <c r="L25" i="15"/>
  <c r="J25" i="15"/>
  <c r="K25" i="15" s="1"/>
  <c r="M25" i="15" s="1"/>
  <c r="I25" i="15"/>
  <c r="H25" i="15"/>
  <c r="G25" i="15"/>
  <c r="L24" i="15"/>
  <c r="J24" i="15"/>
  <c r="I24" i="15"/>
  <c r="K24" i="15" s="1"/>
  <c r="M24" i="15" s="1"/>
  <c r="H24" i="15"/>
  <c r="G24" i="15"/>
  <c r="L23" i="15"/>
  <c r="J23" i="15"/>
  <c r="I23" i="15"/>
  <c r="I33" i="15" s="1"/>
  <c r="H23" i="15"/>
  <c r="H33" i="15" s="1"/>
  <c r="G23" i="15"/>
  <c r="L22" i="15"/>
  <c r="K22" i="15"/>
  <c r="M22" i="15" s="1"/>
  <c r="J22" i="15"/>
  <c r="I22" i="15"/>
  <c r="H22" i="15"/>
  <c r="G22" i="15"/>
  <c r="L21" i="15"/>
  <c r="J21" i="15"/>
  <c r="J32" i="15" s="1"/>
  <c r="I21" i="15"/>
  <c r="I34" i="15" s="1"/>
  <c r="H21" i="15"/>
  <c r="G21" i="15"/>
  <c r="G37" i="15" s="1"/>
  <c r="L20" i="15"/>
  <c r="H20" i="15"/>
  <c r="F43" i="14"/>
  <c r="F44" i="14" s="1"/>
  <c r="E43" i="14"/>
  <c r="E44" i="14" s="1"/>
  <c r="D43" i="14"/>
  <c r="F42" i="14"/>
  <c r="E42" i="14"/>
  <c r="D42" i="14"/>
  <c r="D44" i="14" s="1"/>
  <c r="F41" i="14"/>
  <c r="E41" i="14"/>
  <c r="D41" i="14"/>
  <c r="F40" i="14"/>
  <c r="E40" i="14"/>
  <c r="D40" i="14"/>
  <c r="F39" i="14"/>
  <c r="E39" i="14"/>
  <c r="D39" i="14"/>
  <c r="F38" i="14"/>
  <c r="E38" i="14"/>
  <c r="D38" i="14"/>
  <c r="J37" i="14"/>
  <c r="I37" i="14"/>
  <c r="G37" i="14"/>
  <c r="J35" i="14"/>
  <c r="I35" i="14"/>
  <c r="G35" i="14"/>
  <c r="L34" i="14"/>
  <c r="L33" i="14"/>
  <c r="J32" i="14"/>
  <c r="I32" i="14"/>
  <c r="G32" i="14"/>
  <c r="J31" i="14"/>
  <c r="I31" i="14"/>
  <c r="G31" i="14"/>
  <c r="L30" i="14"/>
  <c r="L29" i="14"/>
  <c r="L27" i="14"/>
  <c r="M27" i="14" s="1"/>
  <c r="K27" i="14"/>
  <c r="J27" i="14"/>
  <c r="I27" i="14"/>
  <c r="H27" i="14"/>
  <c r="G27" i="14"/>
  <c r="G40" i="14" s="1"/>
  <c r="J26" i="14"/>
  <c r="I26" i="14"/>
  <c r="G26" i="14"/>
  <c r="L25" i="14"/>
  <c r="J24" i="14"/>
  <c r="I24" i="14"/>
  <c r="G24" i="14"/>
  <c r="J23" i="14"/>
  <c r="J41" i="14" s="1"/>
  <c r="I23" i="14"/>
  <c r="I42" i="14" s="1"/>
  <c r="G23" i="14"/>
  <c r="G43" i="14" s="1"/>
  <c r="K20" i="14"/>
  <c r="L37" i="14" s="1"/>
  <c r="K19" i="14"/>
  <c r="L36" i="14" s="1"/>
  <c r="K18" i="14"/>
  <c r="L35" i="14" s="1"/>
  <c r="K17" i="14"/>
  <c r="K16" i="14"/>
  <c r="K15" i="14"/>
  <c r="L32" i="14" s="1"/>
  <c r="K14" i="14"/>
  <c r="L31" i="14" s="1"/>
  <c r="K13" i="14"/>
  <c r="K12" i="14"/>
  <c r="K11" i="14"/>
  <c r="L28" i="14" s="1"/>
  <c r="K10" i="14"/>
  <c r="K9" i="14"/>
  <c r="L26" i="14" s="1"/>
  <c r="K8" i="14"/>
  <c r="K7" i="14"/>
  <c r="L24" i="14" s="1"/>
  <c r="K6" i="14"/>
  <c r="L23" i="14" s="1"/>
  <c r="F23" i="13"/>
  <c r="F24" i="13" s="1"/>
  <c r="E23" i="13"/>
  <c r="E24" i="13" s="1"/>
  <c r="D23" i="13"/>
  <c r="F22" i="13"/>
  <c r="E22" i="13"/>
  <c r="D22" i="13"/>
  <c r="D24" i="13" s="1"/>
  <c r="F21" i="13"/>
  <c r="E21" i="13"/>
  <c r="D21" i="13"/>
  <c r="F20" i="13"/>
  <c r="E20" i="13"/>
  <c r="D20" i="13"/>
  <c r="F19" i="13"/>
  <c r="E19" i="13"/>
  <c r="D19" i="13"/>
  <c r="F18" i="13"/>
  <c r="E18" i="13"/>
  <c r="D18" i="13"/>
  <c r="J17" i="13"/>
  <c r="I17" i="13"/>
  <c r="G17" i="13"/>
  <c r="J16" i="13"/>
  <c r="I16" i="13"/>
  <c r="G16" i="13"/>
  <c r="J15" i="13"/>
  <c r="I15" i="13"/>
  <c r="G15" i="13"/>
  <c r="G20" i="13" s="1"/>
  <c r="J14" i="13"/>
  <c r="I14" i="13"/>
  <c r="G14" i="13"/>
  <c r="J13" i="13"/>
  <c r="J23" i="13" s="1"/>
  <c r="I13" i="13"/>
  <c r="I22" i="13" s="1"/>
  <c r="G13" i="13"/>
  <c r="G23" i="13" s="1"/>
  <c r="K8" i="13"/>
  <c r="H15" i="13" s="1"/>
  <c r="K15" i="13" s="1"/>
  <c r="K7" i="13"/>
  <c r="L14" i="13" s="1"/>
  <c r="K6" i="13"/>
  <c r="L13" i="13" s="1"/>
  <c r="G28" i="23" l="1"/>
  <c r="G30" i="23" s="1"/>
  <c r="K21" i="23"/>
  <c r="M21" i="23" s="1"/>
  <c r="F30" i="23"/>
  <c r="G38" i="15"/>
  <c r="L19" i="13"/>
  <c r="L43" i="14"/>
  <c r="L44" i="14" s="1"/>
  <c r="L41" i="14"/>
  <c r="L39" i="14"/>
  <c r="L42" i="14"/>
  <c r="L40" i="14"/>
  <c r="L38" i="14"/>
  <c r="G28" i="16"/>
  <c r="L21" i="17"/>
  <c r="J26" i="17"/>
  <c r="K15" i="18"/>
  <c r="G18" i="13"/>
  <c r="I19" i="13"/>
  <c r="G22" i="13"/>
  <c r="G24" i="13" s="1"/>
  <c r="G38" i="14"/>
  <c r="G42" i="14"/>
  <c r="G44" i="14" s="1"/>
  <c r="L36" i="15"/>
  <c r="L34" i="15"/>
  <c r="I37" i="15"/>
  <c r="I38" i="15" s="1"/>
  <c r="H27" i="16"/>
  <c r="H28" i="16" s="1"/>
  <c r="H25" i="16"/>
  <c r="H26" i="16"/>
  <c r="J23" i="16"/>
  <c r="I27" i="20"/>
  <c r="I28" i="20" s="1"/>
  <c r="I25" i="20"/>
  <c r="I23" i="20"/>
  <c r="L15" i="13"/>
  <c r="L23" i="13" s="1"/>
  <c r="J19" i="13"/>
  <c r="J39" i="14"/>
  <c r="J43" i="14"/>
  <c r="K21" i="15"/>
  <c r="G32" i="15"/>
  <c r="G35" i="15"/>
  <c r="L35" i="15"/>
  <c r="K21" i="16"/>
  <c r="M21" i="16" s="1"/>
  <c r="K23" i="16"/>
  <c r="G25" i="16"/>
  <c r="L16" i="17"/>
  <c r="L25" i="17" s="1"/>
  <c r="H16" i="17"/>
  <c r="K16" i="17" s="1"/>
  <c r="M16" i="17" s="1"/>
  <c r="G24" i="17"/>
  <c r="G22" i="17"/>
  <c r="G20" i="17"/>
  <c r="G25" i="17"/>
  <c r="G23" i="17"/>
  <c r="G21" i="17"/>
  <c r="M14" i="17"/>
  <c r="K22" i="17"/>
  <c r="K21" i="17"/>
  <c r="F28" i="18"/>
  <c r="K15" i="19"/>
  <c r="M21" i="19"/>
  <c r="J27" i="20"/>
  <c r="J28" i="20" s="1"/>
  <c r="J26" i="20"/>
  <c r="J25" i="20"/>
  <c r="J24" i="20"/>
  <c r="J23" i="20"/>
  <c r="J22" i="20"/>
  <c r="H13" i="13"/>
  <c r="J18" i="13"/>
  <c r="J20" i="13"/>
  <c r="J22" i="13"/>
  <c r="J24" i="13" s="1"/>
  <c r="H23" i="14"/>
  <c r="H31" i="14"/>
  <c r="K31" i="14" s="1"/>
  <c r="M31" i="14" s="1"/>
  <c r="H35" i="14"/>
  <c r="K35" i="14" s="1"/>
  <c r="M35" i="14" s="1"/>
  <c r="H37" i="14"/>
  <c r="K37" i="14" s="1"/>
  <c r="M37" i="14" s="1"/>
  <c r="J38" i="14"/>
  <c r="J40" i="14"/>
  <c r="J42" i="14"/>
  <c r="H36" i="15"/>
  <c r="H34" i="15"/>
  <c r="K23" i="15"/>
  <c r="M23" i="15" s="1"/>
  <c r="I32" i="15"/>
  <c r="G33" i="15"/>
  <c r="J34" i="15"/>
  <c r="I35" i="15"/>
  <c r="I36" i="15"/>
  <c r="H37" i="15"/>
  <c r="H38" i="15" s="1"/>
  <c r="J26" i="16"/>
  <c r="J27" i="16"/>
  <c r="J28" i="16" s="1"/>
  <c r="J25" i="16"/>
  <c r="K17" i="16"/>
  <c r="M17" i="16" s="1"/>
  <c r="I22" i="16"/>
  <c r="H23" i="16"/>
  <c r="I25" i="17"/>
  <c r="I26" i="17" s="1"/>
  <c r="L23" i="17"/>
  <c r="J24" i="17"/>
  <c r="M17" i="18"/>
  <c r="G28" i="19"/>
  <c r="I23" i="13"/>
  <c r="I24" i="13" s="1"/>
  <c r="I39" i="14"/>
  <c r="I41" i="14"/>
  <c r="I43" i="14"/>
  <c r="I44" i="14" s="1"/>
  <c r="G26" i="16"/>
  <c r="G24" i="16"/>
  <c r="G22" i="16"/>
  <c r="J22" i="16"/>
  <c r="J21" i="13"/>
  <c r="G34" i="15"/>
  <c r="I21" i="13"/>
  <c r="J37" i="15"/>
  <c r="J35" i="15"/>
  <c r="L33" i="15"/>
  <c r="J36" i="15"/>
  <c r="L27" i="16"/>
  <c r="L25" i="16"/>
  <c r="L26" i="16"/>
  <c r="L24" i="16"/>
  <c r="K27" i="16"/>
  <c r="M19" i="19"/>
  <c r="H14" i="13"/>
  <c r="K14" i="13" s="1"/>
  <c r="M14" i="13" s="1"/>
  <c r="I18" i="13"/>
  <c r="G19" i="13"/>
  <c r="I20" i="13"/>
  <c r="G21" i="13"/>
  <c r="H24" i="14"/>
  <c r="K24" i="14" s="1"/>
  <c r="M24" i="14" s="1"/>
  <c r="H26" i="14"/>
  <c r="K26" i="14" s="1"/>
  <c r="M26" i="14" s="1"/>
  <c r="H32" i="14"/>
  <c r="K32" i="14" s="1"/>
  <c r="M32" i="14" s="1"/>
  <c r="I38" i="14"/>
  <c r="G39" i="14"/>
  <c r="I40" i="14"/>
  <c r="G41" i="14"/>
  <c r="H32" i="15"/>
  <c r="L32" i="15"/>
  <c r="J33" i="15"/>
  <c r="H35" i="15"/>
  <c r="G36" i="15"/>
  <c r="L37" i="15"/>
  <c r="L38" i="15" s="1"/>
  <c r="I27" i="16"/>
  <c r="I25" i="16"/>
  <c r="I23" i="16"/>
  <c r="M15" i="16"/>
  <c r="H22" i="16"/>
  <c r="G23" i="16"/>
  <c r="L23" i="16"/>
  <c r="H24" i="16"/>
  <c r="K25" i="16"/>
  <c r="I26" i="16"/>
  <c r="L24" i="17"/>
  <c r="M19" i="17"/>
  <c r="L22" i="18"/>
  <c r="L23" i="19"/>
  <c r="L16" i="21"/>
  <c r="H16" i="21"/>
  <c r="K16" i="21" s="1"/>
  <c r="L18" i="21"/>
  <c r="H18" i="21"/>
  <c r="K18" i="21" s="1"/>
  <c r="M18" i="21" s="1"/>
  <c r="L20" i="21"/>
  <c r="H20" i="21"/>
  <c r="K20" i="21" s="1"/>
  <c r="G26" i="21"/>
  <c r="G24" i="21"/>
  <c r="G22" i="21"/>
  <c r="G25" i="21"/>
  <c r="G27" i="21"/>
  <c r="G28" i="21" s="1"/>
  <c r="G23" i="21"/>
  <c r="I20" i="17"/>
  <c r="I22" i="17"/>
  <c r="I24" i="17"/>
  <c r="L18" i="18"/>
  <c r="L26" i="18" s="1"/>
  <c r="H18" i="18"/>
  <c r="K18" i="18" s="1"/>
  <c r="M18" i="18" s="1"/>
  <c r="G27" i="18"/>
  <c r="G28" i="18" s="1"/>
  <c r="G25" i="18"/>
  <c r="G23" i="18"/>
  <c r="J22" i="18"/>
  <c r="J23" i="18"/>
  <c r="J24" i="18"/>
  <c r="J25" i="18"/>
  <c r="J26" i="18"/>
  <c r="J28" i="18" s="1"/>
  <c r="G25" i="19"/>
  <c r="J26" i="19"/>
  <c r="J28" i="19" s="1"/>
  <c r="K16" i="20"/>
  <c r="M16" i="20" s="1"/>
  <c r="I21" i="17"/>
  <c r="I26" i="18"/>
  <c r="I24" i="18"/>
  <c r="I22" i="18"/>
  <c r="K21" i="18"/>
  <c r="M21" i="18" s="1"/>
  <c r="G22" i="18"/>
  <c r="G24" i="18"/>
  <c r="G26" i="18"/>
  <c r="J24" i="19"/>
  <c r="H17" i="20"/>
  <c r="K17" i="20" s="1"/>
  <c r="M17" i="20" s="1"/>
  <c r="L17" i="20"/>
  <c r="L27" i="20" s="1"/>
  <c r="H21" i="20"/>
  <c r="K21" i="20" s="1"/>
  <c r="L21" i="20"/>
  <c r="J29" i="23"/>
  <c r="J30" i="23" s="1"/>
  <c r="J27" i="23"/>
  <c r="J25" i="23"/>
  <c r="J28" i="23"/>
  <c r="J26" i="23"/>
  <c r="J24" i="23"/>
  <c r="I26" i="23"/>
  <c r="I27" i="23"/>
  <c r="K17" i="23"/>
  <c r="M17" i="23" s="1"/>
  <c r="I28" i="23"/>
  <c r="I24" i="23"/>
  <c r="I25" i="23"/>
  <c r="I29" i="23"/>
  <c r="I30" i="23" s="1"/>
  <c r="H17" i="17"/>
  <c r="K17" i="17" s="1"/>
  <c r="M17" i="17" s="1"/>
  <c r="L20" i="17"/>
  <c r="J21" i="17"/>
  <c r="H22" i="17"/>
  <c r="L22" i="17"/>
  <c r="J23" i="17"/>
  <c r="H16" i="18"/>
  <c r="K16" i="18" s="1"/>
  <c r="M16" i="18" s="1"/>
  <c r="H20" i="18"/>
  <c r="K20" i="18" s="1"/>
  <c r="M20" i="18" s="1"/>
  <c r="I23" i="18"/>
  <c r="I25" i="18"/>
  <c r="I27" i="18"/>
  <c r="I28" i="18" s="1"/>
  <c r="L16" i="19"/>
  <c r="L24" i="19" s="1"/>
  <c r="H16" i="19"/>
  <c r="H27" i="19" s="1"/>
  <c r="L20" i="19"/>
  <c r="H20" i="19"/>
  <c r="K20" i="19" s="1"/>
  <c r="M20" i="19" s="1"/>
  <c r="I27" i="19"/>
  <c r="I28" i="19" s="1"/>
  <c r="I25" i="19"/>
  <c r="I26" i="19"/>
  <c r="I24" i="19"/>
  <c r="I23" i="19"/>
  <c r="J22" i="19"/>
  <c r="J23" i="19"/>
  <c r="L18" i="20"/>
  <c r="L24" i="20" s="1"/>
  <c r="H18" i="20"/>
  <c r="K18" i="20" s="1"/>
  <c r="G27" i="20"/>
  <c r="G25" i="20"/>
  <c r="G23" i="20"/>
  <c r="G26" i="20"/>
  <c r="G24" i="20"/>
  <c r="G22" i="20"/>
  <c r="J27" i="21"/>
  <c r="G26" i="19"/>
  <c r="G24" i="19"/>
  <c r="G22" i="19"/>
  <c r="H15" i="20"/>
  <c r="H19" i="20"/>
  <c r="K19" i="20" s="1"/>
  <c r="M19" i="20" s="1"/>
  <c r="I27" i="21"/>
  <c r="I25" i="21"/>
  <c r="I23" i="21"/>
  <c r="I22" i="21"/>
  <c r="I24" i="21"/>
  <c r="I26" i="21"/>
  <c r="M15" i="22"/>
  <c r="G22" i="22"/>
  <c r="I23" i="22"/>
  <c r="K24" i="22"/>
  <c r="G26" i="22"/>
  <c r="G28" i="22" s="1"/>
  <c r="L28" i="23"/>
  <c r="L26" i="23"/>
  <c r="L24" i="23"/>
  <c r="L29" i="23"/>
  <c r="L27" i="23"/>
  <c r="L25" i="23"/>
  <c r="G27" i="23"/>
  <c r="I26" i="20"/>
  <c r="L15" i="21"/>
  <c r="H15" i="21"/>
  <c r="J22" i="21"/>
  <c r="J23" i="21"/>
  <c r="J24" i="21"/>
  <c r="J25" i="21"/>
  <c r="J26" i="21"/>
  <c r="L27" i="22"/>
  <c r="L28" i="22" s="1"/>
  <c r="L25" i="22"/>
  <c r="L23" i="22"/>
  <c r="K23" i="22"/>
  <c r="G25" i="22"/>
  <c r="H28" i="23"/>
  <c r="H26" i="23"/>
  <c r="H24" i="23"/>
  <c r="K16" i="23"/>
  <c r="H29" i="23"/>
  <c r="H30" i="23" s="1"/>
  <c r="H27" i="23"/>
  <c r="H25" i="23"/>
  <c r="K18" i="23"/>
  <c r="M18" i="23" s="1"/>
  <c r="K20" i="23"/>
  <c r="M20" i="23" s="1"/>
  <c r="K22" i="23"/>
  <c r="M22" i="23" s="1"/>
  <c r="G26" i="23"/>
  <c r="H27" i="22"/>
  <c r="H28" i="22" s="1"/>
  <c r="H25" i="22"/>
  <c r="H23" i="22"/>
  <c r="K16" i="22"/>
  <c r="M18" i="22"/>
  <c r="M20" i="22"/>
  <c r="K22" i="22"/>
  <c r="G25" i="23"/>
  <c r="I22" i="20"/>
  <c r="I24" i="20"/>
  <c r="H22" i="22"/>
  <c r="L22" i="22"/>
  <c r="J23" i="22"/>
  <c r="H24" i="22"/>
  <c r="L24" i="22"/>
  <c r="J25" i="22"/>
  <c r="J27" i="22"/>
  <c r="J28" i="22" s="1"/>
  <c r="J22" i="22"/>
  <c r="J24" i="22"/>
  <c r="H20" i="12"/>
  <c r="K19" i="12"/>
  <c r="J19" i="12"/>
  <c r="J20" i="12" s="1"/>
  <c r="I19" i="12"/>
  <c r="I20" i="12" s="1"/>
  <c r="H19" i="12"/>
  <c r="K18" i="12"/>
  <c r="J18" i="12"/>
  <c r="I18" i="12"/>
  <c r="H18" i="12"/>
  <c r="K17" i="12"/>
  <c r="J17" i="12"/>
  <c r="I17" i="12"/>
  <c r="H17" i="12"/>
  <c r="K16" i="12"/>
  <c r="J16" i="12"/>
  <c r="I16" i="12"/>
  <c r="H16" i="12"/>
  <c r="K15" i="12"/>
  <c r="J15" i="12"/>
  <c r="I15" i="12"/>
  <c r="H15" i="12"/>
  <c r="K14" i="12"/>
  <c r="J14" i="12"/>
  <c r="I14" i="12"/>
  <c r="H14" i="12"/>
  <c r="L12" i="12"/>
  <c r="L11" i="12"/>
  <c r="L10" i="12"/>
  <c r="L9" i="12"/>
  <c r="L8" i="12"/>
  <c r="L7" i="12"/>
  <c r="L6" i="12"/>
  <c r="L5" i="12"/>
  <c r="J19" i="11"/>
  <c r="J18" i="11"/>
  <c r="I18" i="11"/>
  <c r="I19" i="11" s="1"/>
  <c r="H18" i="11"/>
  <c r="J17" i="11"/>
  <c r="I17" i="11"/>
  <c r="H17" i="11"/>
  <c r="H19" i="11" s="1"/>
  <c r="J16" i="11"/>
  <c r="I16" i="11"/>
  <c r="H16" i="11"/>
  <c r="J15" i="11"/>
  <c r="I15" i="11"/>
  <c r="H15" i="11"/>
  <c r="J14" i="11"/>
  <c r="I14" i="11"/>
  <c r="H14" i="11"/>
  <c r="J13" i="11"/>
  <c r="I13" i="11"/>
  <c r="H13" i="11"/>
  <c r="K11" i="11"/>
  <c r="K10" i="11"/>
  <c r="K9" i="11"/>
  <c r="K8" i="11"/>
  <c r="K7" i="11"/>
  <c r="K6" i="11"/>
  <c r="K5" i="11"/>
  <c r="H33" i="10"/>
  <c r="J32" i="10"/>
  <c r="I32" i="10"/>
  <c r="H32" i="10"/>
  <c r="I31" i="10"/>
  <c r="H31" i="10"/>
  <c r="I30" i="10"/>
  <c r="H30" i="10"/>
  <c r="I29" i="10"/>
  <c r="H29" i="10"/>
  <c r="I28" i="10"/>
  <c r="H28" i="10"/>
  <c r="I27" i="10"/>
  <c r="H27" i="10"/>
  <c r="K25" i="10"/>
  <c r="J25" i="10"/>
  <c r="K24" i="10"/>
  <c r="J24" i="10"/>
  <c r="K23" i="10"/>
  <c r="J23" i="10"/>
  <c r="K22" i="10"/>
  <c r="J22" i="10"/>
  <c r="K21" i="10"/>
  <c r="J21" i="10"/>
  <c r="K20" i="10"/>
  <c r="J20" i="10"/>
  <c r="K19" i="10"/>
  <c r="J19" i="10"/>
  <c r="K18" i="10"/>
  <c r="J18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K8" i="10"/>
  <c r="J8" i="10"/>
  <c r="K7" i="10"/>
  <c r="J7" i="10"/>
  <c r="K6" i="10"/>
  <c r="J6" i="10"/>
  <c r="K5" i="10"/>
  <c r="J5" i="10"/>
  <c r="J30" i="9"/>
  <c r="J31" i="9" s="1"/>
  <c r="H30" i="9"/>
  <c r="H31" i="9" s="1"/>
  <c r="J29" i="9"/>
  <c r="H29" i="9"/>
  <c r="J28" i="9"/>
  <c r="H28" i="9"/>
  <c r="J27" i="9"/>
  <c r="H27" i="9"/>
  <c r="K26" i="9"/>
  <c r="J26" i="9"/>
  <c r="H26" i="9"/>
  <c r="K25" i="9"/>
  <c r="J25" i="9"/>
  <c r="H25" i="9"/>
  <c r="L23" i="9"/>
  <c r="K23" i="9"/>
  <c r="L22" i="9"/>
  <c r="K22" i="9"/>
  <c r="K21" i="9"/>
  <c r="L21" i="9" s="1"/>
  <c r="L20" i="9"/>
  <c r="K20" i="9"/>
  <c r="K19" i="9"/>
  <c r="L19" i="9" s="1"/>
  <c r="L18" i="9"/>
  <c r="K18" i="9"/>
  <c r="K17" i="9"/>
  <c r="L17" i="9" s="1"/>
  <c r="K16" i="9"/>
  <c r="L16" i="9" s="1"/>
  <c r="K15" i="9"/>
  <c r="L15" i="9" s="1"/>
  <c r="K14" i="9"/>
  <c r="L14" i="9" s="1"/>
  <c r="K13" i="9"/>
  <c r="L13" i="9" s="1"/>
  <c r="K12" i="9"/>
  <c r="L12" i="9" s="1"/>
  <c r="K11" i="9"/>
  <c r="L11" i="9" s="1"/>
  <c r="K10" i="9"/>
  <c r="L10" i="9" s="1"/>
  <c r="K9" i="9"/>
  <c r="L9" i="9" s="1"/>
  <c r="K8" i="9"/>
  <c r="L8" i="9" s="1"/>
  <c r="K7" i="9"/>
  <c r="L7" i="9" s="1"/>
  <c r="K6" i="9"/>
  <c r="L6" i="9" s="1"/>
  <c r="K5" i="9"/>
  <c r="I38" i="8"/>
  <c r="H38" i="8"/>
  <c r="H39" i="8" s="1"/>
  <c r="J37" i="8"/>
  <c r="I37" i="8"/>
  <c r="H37" i="8"/>
  <c r="I36" i="8"/>
  <c r="H36" i="8"/>
  <c r="I35" i="8"/>
  <c r="H35" i="8"/>
  <c r="I34" i="8"/>
  <c r="H34" i="8"/>
  <c r="I33" i="8"/>
  <c r="H33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J7" i="8"/>
  <c r="K6" i="8"/>
  <c r="J6" i="8"/>
  <c r="K5" i="8"/>
  <c r="J5" i="8"/>
  <c r="I82" i="7"/>
  <c r="H82" i="7"/>
  <c r="H83" i="7" s="1"/>
  <c r="I81" i="7"/>
  <c r="I83" i="7" s="1"/>
  <c r="H81" i="7"/>
  <c r="I80" i="7"/>
  <c r="H80" i="7"/>
  <c r="I79" i="7"/>
  <c r="H79" i="7"/>
  <c r="I78" i="7"/>
  <c r="H78" i="7"/>
  <c r="I77" i="7"/>
  <c r="H77" i="7"/>
  <c r="K75" i="7"/>
  <c r="J74" i="7"/>
  <c r="K74" i="7" s="1"/>
  <c r="K73" i="7"/>
  <c r="J73" i="7"/>
  <c r="J72" i="7"/>
  <c r="K72" i="7" s="1"/>
  <c r="K71" i="7"/>
  <c r="J71" i="7"/>
  <c r="J70" i="7"/>
  <c r="K70" i="7" s="1"/>
  <c r="J69" i="7"/>
  <c r="K69" i="7" s="1"/>
  <c r="J68" i="7"/>
  <c r="K68" i="7" s="1"/>
  <c r="J67" i="7"/>
  <c r="K67" i="7" s="1"/>
  <c r="J66" i="7"/>
  <c r="K66" i="7" s="1"/>
  <c r="K65" i="7"/>
  <c r="J65" i="7"/>
  <c r="J64" i="7"/>
  <c r="K64" i="7" s="1"/>
  <c r="J63" i="7"/>
  <c r="K63" i="7" s="1"/>
  <c r="J62" i="7"/>
  <c r="K62" i="7" s="1"/>
  <c r="J61" i="7"/>
  <c r="K61" i="7" s="1"/>
  <c r="J60" i="7"/>
  <c r="K60" i="7" s="1"/>
  <c r="J59" i="7"/>
  <c r="K59" i="7" s="1"/>
  <c r="J58" i="7"/>
  <c r="K58" i="7" s="1"/>
  <c r="K57" i="7"/>
  <c r="J57" i="7"/>
  <c r="J56" i="7"/>
  <c r="K56" i="7" s="1"/>
  <c r="J55" i="7"/>
  <c r="K55" i="7" s="1"/>
  <c r="J54" i="7"/>
  <c r="K54" i="7" s="1"/>
  <c r="J53" i="7"/>
  <c r="K53" i="7" s="1"/>
  <c r="J52" i="7"/>
  <c r="K52" i="7" s="1"/>
  <c r="K51" i="7"/>
  <c r="J51" i="7"/>
  <c r="J50" i="7"/>
  <c r="K50" i="7" s="1"/>
  <c r="J49" i="7"/>
  <c r="K49" i="7" s="1"/>
  <c r="J48" i="7"/>
  <c r="K48" i="7" s="1"/>
  <c r="K47" i="7"/>
  <c r="J47" i="7"/>
  <c r="J46" i="7"/>
  <c r="K46" i="7" s="1"/>
  <c r="J45" i="7"/>
  <c r="K45" i="7" s="1"/>
  <c r="J44" i="7"/>
  <c r="K44" i="7" s="1"/>
  <c r="K43" i="7"/>
  <c r="J43" i="7"/>
  <c r="J42" i="7"/>
  <c r="K42" i="7" s="1"/>
  <c r="J41" i="7"/>
  <c r="K41" i="7" s="1"/>
  <c r="J40" i="7"/>
  <c r="K40" i="7" s="1"/>
  <c r="K39" i="7"/>
  <c r="J39" i="7"/>
  <c r="J38" i="7"/>
  <c r="K38" i="7" s="1"/>
  <c r="J37" i="7"/>
  <c r="K37" i="7" s="1"/>
  <c r="J36" i="7"/>
  <c r="K36" i="7" s="1"/>
  <c r="J35" i="7"/>
  <c r="K35" i="7" s="1"/>
  <c r="K34" i="7"/>
  <c r="J34" i="7"/>
  <c r="J33" i="7"/>
  <c r="K33" i="7" s="1"/>
  <c r="J32" i="7"/>
  <c r="K32" i="7" s="1"/>
  <c r="J31" i="7"/>
  <c r="K31" i="7" s="1"/>
  <c r="J30" i="7"/>
  <c r="K30" i="7" s="1"/>
  <c r="J29" i="7"/>
  <c r="K29" i="7" s="1"/>
  <c r="K28" i="7"/>
  <c r="J28" i="7"/>
  <c r="J27" i="7"/>
  <c r="K27" i="7" s="1"/>
  <c r="J26" i="7"/>
  <c r="K26" i="7" s="1"/>
  <c r="J25" i="7"/>
  <c r="K25" i="7" s="1"/>
  <c r="J24" i="7"/>
  <c r="K24" i="7" s="1"/>
  <c r="K23" i="7"/>
  <c r="J23" i="7"/>
  <c r="J22" i="7"/>
  <c r="K22" i="7" s="1"/>
  <c r="J21" i="7"/>
  <c r="K21" i="7" s="1"/>
  <c r="J20" i="7"/>
  <c r="K20" i="7" s="1"/>
  <c r="K19" i="7"/>
  <c r="J19" i="7"/>
  <c r="J18" i="7"/>
  <c r="K18" i="7" s="1"/>
  <c r="K17" i="7"/>
  <c r="J17" i="7"/>
  <c r="J16" i="7"/>
  <c r="K16" i="7" s="1"/>
  <c r="K15" i="7"/>
  <c r="J15" i="7"/>
  <c r="K14" i="7"/>
  <c r="J14" i="7"/>
  <c r="J13" i="7"/>
  <c r="K13" i="7" s="1"/>
  <c r="J12" i="7"/>
  <c r="K12" i="7" s="1"/>
  <c r="K11" i="7"/>
  <c r="J11" i="7"/>
  <c r="J10" i="7"/>
  <c r="K10" i="7" s="1"/>
  <c r="J9" i="7"/>
  <c r="K9" i="7" s="1"/>
  <c r="J8" i="7"/>
  <c r="K8" i="7" s="1"/>
  <c r="K7" i="7"/>
  <c r="J7" i="7"/>
  <c r="J6" i="7"/>
  <c r="K6" i="7" s="1"/>
  <c r="J5" i="7"/>
  <c r="H92" i="6"/>
  <c r="J91" i="6"/>
  <c r="J92" i="6" s="1"/>
  <c r="H91" i="6"/>
  <c r="J90" i="6"/>
  <c r="H90" i="6"/>
  <c r="J89" i="6"/>
  <c r="H89" i="6"/>
  <c r="J88" i="6"/>
  <c r="H88" i="6"/>
  <c r="J87" i="6"/>
  <c r="H87" i="6"/>
  <c r="J86" i="6"/>
  <c r="H86" i="6"/>
  <c r="L84" i="6"/>
  <c r="K83" i="6"/>
  <c r="L83" i="6" s="1"/>
  <c r="L82" i="6"/>
  <c r="K82" i="6"/>
  <c r="K81" i="6"/>
  <c r="L81" i="6" s="1"/>
  <c r="L80" i="6"/>
  <c r="K80" i="6"/>
  <c r="K79" i="6"/>
  <c r="L79" i="6" s="1"/>
  <c r="L78" i="6"/>
  <c r="K78" i="6"/>
  <c r="K77" i="6"/>
  <c r="L77" i="6" s="1"/>
  <c r="L76" i="6"/>
  <c r="K76" i="6"/>
  <c r="K75" i="6"/>
  <c r="L75" i="6" s="1"/>
  <c r="L74" i="6"/>
  <c r="K74" i="6"/>
  <c r="K73" i="6"/>
  <c r="L73" i="6" s="1"/>
  <c r="L72" i="6"/>
  <c r="K72" i="6"/>
  <c r="K71" i="6"/>
  <c r="L71" i="6" s="1"/>
  <c r="L70" i="6"/>
  <c r="K70" i="6"/>
  <c r="K69" i="6"/>
  <c r="L69" i="6" s="1"/>
  <c r="L68" i="6"/>
  <c r="K68" i="6"/>
  <c r="K67" i="6"/>
  <c r="L67" i="6" s="1"/>
  <c r="L66" i="6"/>
  <c r="K66" i="6"/>
  <c r="K65" i="6"/>
  <c r="L65" i="6" s="1"/>
  <c r="L64" i="6"/>
  <c r="K64" i="6"/>
  <c r="K63" i="6"/>
  <c r="L63" i="6" s="1"/>
  <c r="L62" i="6"/>
  <c r="K62" i="6"/>
  <c r="K61" i="6"/>
  <c r="L61" i="6" s="1"/>
  <c r="L60" i="6"/>
  <c r="K60" i="6"/>
  <c r="K59" i="6"/>
  <c r="L59" i="6" s="1"/>
  <c r="L58" i="6"/>
  <c r="K58" i="6"/>
  <c r="K57" i="6"/>
  <c r="L57" i="6" s="1"/>
  <c r="L56" i="6"/>
  <c r="K56" i="6"/>
  <c r="K55" i="6"/>
  <c r="L55" i="6" s="1"/>
  <c r="L54" i="6"/>
  <c r="K54" i="6"/>
  <c r="K53" i="6"/>
  <c r="L53" i="6" s="1"/>
  <c r="L52" i="6"/>
  <c r="K52" i="6"/>
  <c r="K51" i="6"/>
  <c r="L51" i="6" s="1"/>
  <c r="L50" i="6"/>
  <c r="K50" i="6"/>
  <c r="K49" i="6"/>
  <c r="L49" i="6" s="1"/>
  <c r="L48" i="6"/>
  <c r="K48" i="6"/>
  <c r="K47" i="6"/>
  <c r="L47" i="6" s="1"/>
  <c r="L46" i="6"/>
  <c r="K46" i="6"/>
  <c r="K45" i="6"/>
  <c r="L45" i="6" s="1"/>
  <c r="L44" i="6"/>
  <c r="K44" i="6"/>
  <c r="K43" i="6"/>
  <c r="L43" i="6" s="1"/>
  <c r="L42" i="6"/>
  <c r="K42" i="6"/>
  <c r="K41" i="6"/>
  <c r="L41" i="6" s="1"/>
  <c r="K40" i="6"/>
  <c r="L40" i="6" s="1"/>
  <c r="K39" i="6"/>
  <c r="L39" i="6" s="1"/>
  <c r="L38" i="6"/>
  <c r="K38" i="6"/>
  <c r="K37" i="6"/>
  <c r="L37" i="6" s="1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K29" i="6"/>
  <c r="L29" i="6" s="1"/>
  <c r="K28" i="6"/>
  <c r="L28" i="6" s="1"/>
  <c r="L27" i="6"/>
  <c r="K27" i="6"/>
  <c r="K26" i="6"/>
  <c r="L26" i="6" s="1"/>
  <c r="K25" i="6"/>
  <c r="L25" i="6" s="1"/>
  <c r="K24" i="6"/>
  <c r="L24" i="6" s="1"/>
  <c r="K23" i="6"/>
  <c r="L23" i="6" s="1"/>
  <c r="K22" i="6"/>
  <c r="L22" i="6" s="1"/>
  <c r="K21" i="6"/>
  <c r="L21" i="6" s="1"/>
  <c r="L20" i="6"/>
  <c r="K20" i="6"/>
  <c r="K19" i="6"/>
  <c r="L19" i="6" s="1"/>
  <c r="K18" i="6"/>
  <c r="L18" i="6" s="1"/>
  <c r="K17" i="6"/>
  <c r="L17" i="6" s="1"/>
  <c r="L16" i="6"/>
  <c r="K16" i="6"/>
  <c r="K15" i="6"/>
  <c r="L15" i="6" s="1"/>
  <c r="K14" i="6"/>
  <c r="L14" i="6" s="1"/>
  <c r="K13" i="6"/>
  <c r="L13" i="6" s="1"/>
  <c r="L12" i="6"/>
  <c r="K12" i="6"/>
  <c r="K11" i="6"/>
  <c r="L11" i="6" s="1"/>
  <c r="K10" i="6"/>
  <c r="L10" i="6" s="1"/>
  <c r="K9" i="6"/>
  <c r="L9" i="6" s="1"/>
  <c r="L8" i="6"/>
  <c r="K8" i="6"/>
  <c r="K7" i="6"/>
  <c r="L7" i="6" s="1"/>
  <c r="K6" i="6"/>
  <c r="L6" i="6" s="1"/>
  <c r="K5" i="6"/>
  <c r="H24" i="5"/>
  <c r="K23" i="5"/>
  <c r="J23" i="5"/>
  <c r="H23" i="5"/>
  <c r="K22" i="5"/>
  <c r="K24" i="5" s="1"/>
  <c r="J22" i="5"/>
  <c r="H22" i="5"/>
  <c r="K21" i="5"/>
  <c r="J21" i="5"/>
  <c r="H21" i="5"/>
  <c r="L20" i="5"/>
  <c r="K20" i="5"/>
  <c r="J20" i="5"/>
  <c r="H20" i="5"/>
  <c r="L19" i="5"/>
  <c r="K19" i="5"/>
  <c r="J19" i="5"/>
  <c r="H19" i="5"/>
  <c r="L18" i="5"/>
  <c r="K18" i="5"/>
  <c r="J18" i="5"/>
  <c r="H18" i="5"/>
  <c r="L15" i="5"/>
  <c r="L14" i="5"/>
  <c r="L13" i="5"/>
  <c r="L12" i="5"/>
  <c r="L11" i="5"/>
  <c r="L10" i="5"/>
  <c r="L9" i="5"/>
  <c r="L8" i="5"/>
  <c r="L7" i="5"/>
  <c r="L6" i="5"/>
  <c r="L23" i="5" s="1"/>
  <c r="L5" i="5"/>
  <c r="K51" i="4"/>
  <c r="J51" i="4"/>
  <c r="J52" i="4" s="1"/>
  <c r="H51" i="4"/>
  <c r="H52" i="4" s="1"/>
  <c r="K50" i="4"/>
  <c r="J50" i="4"/>
  <c r="H50" i="4"/>
  <c r="K49" i="4"/>
  <c r="J49" i="4"/>
  <c r="H49" i="4"/>
  <c r="K48" i="4"/>
  <c r="J48" i="4"/>
  <c r="H48" i="4"/>
  <c r="K47" i="4"/>
  <c r="J47" i="4"/>
  <c r="H47" i="4"/>
  <c r="K46" i="4"/>
  <c r="J46" i="4"/>
  <c r="H46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J121" i="3"/>
  <c r="J122" i="3" s="1"/>
  <c r="H121" i="3"/>
  <c r="H122" i="3" s="1"/>
  <c r="J120" i="3"/>
  <c r="H120" i="3"/>
  <c r="J119" i="3"/>
  <c r="H119" i="3"/>
  <c r="J118" i="3"/>
  <c r="H118" i="3"/>
  <c r="J117" i="3"/>
  <c r="H117" i="3"/>
  <c r="J116" i="3"/>
  <c r="H116" i="3"/>
  <c r="L114" i="3"/>
  <c r="L113" i="3"/>
  <c r="K113" i="3"/>
  <c r="K112" i="3"/>
  <c r="L112" i="3" s="1"/>
  <c r="L111" i="3"/>
  <c r="K111" i="3"/>
  <c r="K110" i="3"/>
  <c r="L110" i="3" s="1"/>
  <c r="L109" i="3"/>
  <c r="K109" i="3"/>
  <c r="K108" i="3"/>
  <c r="L108" i="3" s="1"/>
  <c r="L107" i="3"/>
  <c r="K107" i="3"/>
  <c r="K106" i="3"/>
  <c r="L106" i="3" s="1"/>
  <c r="L105" i="3"/>
  <c r="K105" i="3"/>
  <c r="K104" i="3"/>
  <c r="L104" i="3" s="1"/>
  <c r="L103" i="3"/>
  <c r="K103" i="3"/>
  <c r="K102" i="3"/>
  <c r="L102" i="3" s="1"/>
  <c r="L101" i="3"/>
  <c r="K101" i="3"/>
  <c r="K100" i="3"/>
  <c r="L100" i="3" s="1"/>
  <c r="L99" i="3"/>
  <c r="K99" i="3"/>
  <c r="K98" i="3"/>
  <c r="L98" i="3" s="1"/>
  <c r="L97" i="3"/>
  <c r="K97" i="3"/>
  <c r="K96" i="3"/>
  <c r="L96" i="3" s="1"/>
  <c r="L95" i="3"/>
  <c r="K95" i="3"/>
  <c r="K94" i="3"/>
  <c r="L94" i="3" s="1"/>
  <c r="L93" i="3"/>
  <c r="K93" i="3"/>
  <c r="K92" i="3"/>
  <c r="L92" i="3" s="1"/>
  <c r="L91" i="3"/>
  <c r="K91" i="3"/>
  <c r="K90" i="3"/>
  <c r="L90" i="3" s="1"/>
  <c r="L89" i="3"/>
  <c r="K89" i="3"/>
  <c r="K88" i="3"/>
  <c r="L88" i="3" s="1"/>
  <c r="L87" i="3"/>
  <c r="K87" i="3"/>
  <c r="K86" i="3"/>
  <c r="L86" i="3" s="1"/>
  <c r="L85" i="3"/>
  <c r="K85" i="3"/>
  <c r="K84" i="3"/>
  <c r="L84" i="3" s="1"/>
  <c r="L83" i="3"/>
  <c r="K83" i="3"/>
  <c r="K82" i="3"/>
  <c r="L82" i="3" s="1"/>
  <c r="L81" i="3"/>
  <c r="K81" i="3"/>
  <c r="K80" i="3"/>
  <c r="L80" i="3" s="1"/>
  <c r="L79" i="3"/>
  <c r="K79" i="3"/>
  <c r="K78" i="3"/>
  <c r="L78" i="3" s="1"/>
  <c r="L77" i="3"/>
  <c r="K77" i="3"/>
  <c r="K76" i="3"/>
  <c r="L76" i="3" s="1"/>
  <c r="L75" i="3"/>
  <c r="K75" i="3"/>
  <c r="K74" i="3"/>
  <c r="L74" i="3" s="1"/>
  <c r="L73" i="3"/>
  <c r="K73" i="3"/>
  <c r="K72" i="3"/>
  <c r="L72" i="3" s="1"/>
  <c r="L71" i="3"/>
  <c r="K71" i="3"/>
  <c r="K70" i="3"/>
  <c r="L70" i="3" s="1"/>
  <c r="L69" i="3"/>
  <c r="K69" i="3"/>
  <c r="K68" i="3"/>
  <c r="L68" i="3" s="1"/>
  <c r="L67" i="3"/>
  <c r="K67" i="3"/>
  <c r="K66" i="3"/>
  <c r="L66" i="3" s="1"/>
  <c r="L65" i="3"/>
  <c r="K65" i="3"/>
  <c r="K64" i="3"/>
  <c r="L64" i="3" s="1"/>
  <c r="L63" i="3"/>
  <c r="K63" i="3"/>
  <c r="K62" i="3"/>
  <c r="L62" i="3" s="1"/>
  <c r="L61" i="3"/>
  <c r="K61" i="3"/>
  <c r="K60" i="3"/>
  <c r="L60" i="3" s="1"/>
  <c r="L59" i="3"/>
  <c r="K59" i="3"/>
  <c r="K58" i="3"/>
  <c r="L58" i="3" s="1"/>
  <c r="K57" i="3"/>
  <c r="L57" i="3" s="1"/>
  <c r="L56" i="3"/>
  <c r="K56" i="3"/>
  <c r="K55" i="3"/>
  <c r="L55" i="3" s="1"/>
  <c r="L54" i="3"/>
  <c r="K54" i="3"/>
  <c r="K53" i="3"/>
  <c r="L53" i="3" s="1"/>
  <c r="L52" i="3"/>
  <c r="K52" i="3"/>
  <c r="K51" i="3"/>
  <c r="L51" i="3" s="1"/>
  <c r="K50" i="3"/>
  <c r="L50" i="3" s="1"/>
  <c r="K49" i="3"/>
  <c r="L49" i="3" s="1"/>
  <c r="K48" i="3"/>
  <c r="L48" i="3" s="1"/>
  <c r="K47" i="3"/>
  <c r="L47" i="3" s="1"/>
  <c r="K46" i="3"/>
  <c r="L46" i="3" s="1"/>
  <c r="K45" i="3"/>
  <c r="L45" i="3" s="1"/>
  <c r="K44" i="3"/>
  <c r="L44" i="3" s="1"/>
  <c r="K43" i="3"/>
  <c r="L43" i="3" s="1"/>
  <c r="K42" i="3"/>
  <c r="L42" i="3" s="1"/>
  <c r="K41" i="3"/>
  <c r="L41" i="3" s="1"/>
  <c r="K40" i="3"/>
  <c r="L40" i="3" s="1"/>
  <c r="K39" i="3"/>
  <c r="L39" i="3" s="1"/>
  <c r="K38" i="3"/>
  <c r="L38" i="3" s="1"/>
  <c r="K37" i="3"/>
  <c r="L37" i="3" s="1"/>
  <c r="K36" i="3"/>
  <c r="L36" i="3" s="1"/>
  <c r="K35" i="3"/>
  <c r="L35" i="3" s="1"/>
  <c r="K34" i="3"/>
  <c r="L34" i="3" s="1"/>
  <c r="L33" i="3"/>
  <c r="K33" i="3"/>
  <c r="K32" i="3"/>
  <c r="L32" i="3" s="1"/>
  <c r="L31" i="3"/>
  <c r="K31" i="3"/>
  <c r="K30" i="3"/>
  <c r="L30" i="3" s="1"/>
  <c r="K29" i="3"/>
  <c r="L29" i="3" s="1"/>
  <c r="K28" i="3"/>
  <c r="L28" i="3" s="1"/>
  <c r="L27" i="3"/>
  <c r="K27" i="3"/>
  <c r="K26" i="3"/>
  <c r="L26" i="3" s="1"/>
  <c r="K25" i="3"/>
  <c r="L25" i="3" s="1"/>
  <c r="K24" i="3"/>
  <c r="L24" i="3" s="1"/>
  <c r="K23" i="3"/>
  <c r="L23" i="3" s="1"/>
  <c r="K22" i="3"/>
  <c r="L22" i="3" s="1"/>
  <c r="K21" i="3"/>
  <c r="L21" i="3" s="1"/>
  <c r="K20" i="3"/>
  <c r="L20" i="3" s="1"/>
  <c r="K19" i="3"/>
  <c r="L19" i="3" s="1"/>
  <c r="K18" i="3"/>
  <c r="L18" i="3" s="1"/>
  <c r="K17" i="3"/>
  <c r="L17" i="3" s="1"/>
  <c r="K16" i="3"/>
  <c r="L16" i="3" s="1"/>
  <c r="K15" i="3"/>
  <c r="L15" i="3" s="1"/>
  <c r="K14" i="3"/>
  <c r="L14" i="3" s="1"/>
  <c r="K13" i="3"/>
  <c r="L13" i="3" s="1"/>
  <c r="K12" i="3"/>
  <c r="L12" i="3" s="1"/>
  <c r="K11" i="3"/>
  <c r="L11" i="3" s="1"/>
  <c r="K10" i="3"/>
  <c r="L10" i="3" s="1"/>
  <c r="K9" i="3"/>
  <c r="L9" i="3" s="1"/>
  <c r="K8" i="3"/>
  <c r="L8" i="3" s="1"/>
  <c r="K7" i="3"/>
  <c r="L7" i="3" s="1"/>
  <c r="K6" i="3"/>
  <c r="L6" i="3" s="1"/>
  <c r="K5" i="3"/>
  <c r="H94" i="2"/>
  <c r="I93" i="2"/>
  <c r="H93" i="2"/>
  <c r="I92" i="2"/>
  <c r="I94" i="2" s="1"/>
  <c r="H92" i="2"/>
  <c r="I91" i="2"/>
  <c r="H91" i="2"/>
  <c r="I90" i="2"/>
  <c r="H90" i="2"/>
  <c r="I89" i="2"/>
  <c r="H89" i="2"/>
  <c r="I88" i="2"/>
  <c r="H88" i="2"/>
  <c r="K86" i="2"/>
  <c r="J85" i="2"/>
  <c r="K85" i="2" s="1"/>
  <c r="K84" i="2"/>
  <c r="J84" i="2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K76" i="2"/>
  <c r="J76" i="2"/>
  <c r="J75" i="2"/>
  <c r="K75" i="2" s="1"/>
  <c r="K74" i="2"/>
  <c r="J74" i="2"/>
  <c r="J73" i="2"/>
  <c r="K73" i="2" s="1"/>
  <c r="J72" i="2"/>
  <c r="K72" i="2" s="1"/>
  <c r="J71" i="2"/>
  <c r="K71" i="2" s="1"/>
  <c r="J70" i="2"/>
  <c r="K70" i="2" s="1"/>
  <c r="J69" i="2"/>
  <c r="K69" i="2" s="1"/>
  <c r="K68" i="2"/>
  <c r="J68" i="2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K60" i="2"/>
  <c r="J60" i="2"/>
  <c r="J59" i="2"/>
  <c r="K59" i="2" s="1"/>
  <c r="K58" i="2"/>
  <c r="J58" i="2"/>
  <c r="J57" i="2"/>
  <c r="K57" i="2" s="1"/>
  <c r="J56" i="2"/>
  <c r="K56" i="2" s="1"/>
  <c r="J55" i="2"/>
  <c r="K55" i="2" s="1"/>
  <c r="J54" i="2"/>
  <c r="K54" i="2" s="1"/>
  <c r="J53" i="2"/>
  <c r="K53" i="2" s="1"/>
  <c r="K52" i="2"/>
  <c r="J52" i="2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L30" i="23" l="1"/>
  <c r="L28" i="20"/>
  <c r="M16" i="22"/>
  <c r="M25" i="22" s="1"/>
  <c r="K25" i="22"/>
  <c r="M27" i="22"/>
  <c r="M23" i="22"/>
  <c r="M24" i="22"/>
  <c r="M22" i="22"/>
  <c r="M26" i="22"/>
  <c r="H26" i="20"/>
  <c r="H24" i="20"/>
  <c r="H22" i="20"/>
  <c r="H27" i="20"/>
  <c r="H28" i="20" s="1"/>
  <c r="H25" i="20"/>
  <c r="H23" i="20"/>
  <c r="K15" i="20"/>
  <c r="K26" i="22"/>
  <c r="M18" i="20"/>
  <c r="L22" i="20"/>
  <c r="M20" i="21"/>
  <c r="M16" i="21"/>
  <c r="H24" i="19"/>
  <c r="L23" i="18"/>
  <c r="H23" i="17"/>
  <c r="L25" i="19"/>
  <c r="M15" i="19"/>
  <c r="K20" i="17"/>
  <c r="K26" i="16"/>
  <c r="H27" i="18"/>
  <c r="L20" i="13"/>
  <c r="L22" i="13"/>
  <c r="L24" i="13" s="1"/>
  <c r="L23" i="20"/>
  <c r="K27" i="18"/>
  <c r="K25" i="18"/>
  <c r="K23" i="18"/>
  <c r="M15" i="18"/>
  <c r="K26" i="18"/>
  <c r="K24" i="18"/>
  <c r="K22" i="18"/>
  <c r="K15" i="21"/>
  <c r="H27" i="21"/>
  <c r="H25" i="21"/>
  <c r="H23" i="21"/>
  <c r="H26" i="21"/>
  <c r="H22" i="21"/>
  <c r="H24" i="21"/>
  <c r="I28" i="21"/>
  <c r="L25" i="20"/>
  <c r="L26" i="20"/>
  <c r="L27" i="19"/>
  <c r="L27" i="18"/>
  <c r="L28" i="18" s="1"/>
  <c r="L24" i="18"/>
  <c r="I28" i="16"/>
  <c r="H21" i="17"/>
  <c r="L22" i="19"/>
  <c r="H25" i="17"/>
  <c r="K23" i="14"/>
  <c r="H43" i="14"/>
  <c r="H44" i="14" s="1"/>
  <c r="H41" i="14"/>
  <c r="H39" i="14"/>
  <c r="H42" i="14"/>
  <c r="H40" i="14"/>
  <c r="H38" i="14"/>
  <c r="K13" i="13"/>
  <c r="H22" i="13"/>
  <c r="H18" i="13"/>
  <c r="H23" i="13"/>
  <c r="H24" i="13" s="1"/>
  <c r="H21" i="13"/>
  <c r="H19" i="13"/>
  <c r="H20" i="13"/>
  <c r="H23" i="19"/>
  <c r="K23" i="17"/>
  <c r="K24" i="17"/>
  <c r="G26" i="17"/>
  <c r="K35" i="15"/>
  <c r="K32" i="15"/>
  <c r="K34" i="15"/>
  <c r="K33" i="15"/>
  <c r="M21" i="15"/>
  <c r="K37" i="15"/>
  <c r="K38" i="15" s="1"/>
  <c r="K36" i="15"/>
  <c r="K22" i="16"/>
  <c r="H23" i="18"/>
  <c r="H24" i="18"/>
  <c r="L21" i="13"/>
  <c r="J28" i="21"/>
  <c r="H25" i="19"/>
  <c r="H22" i="18"/>
  <c r="M16" i="23"/>
  <c r="K27" i="23"/>
  <c r="K28" i="23"/>
  <c r="K24" i="23"/>
  <c r="K29" i="23"/>
  <c r="K25" i="23"/>
  <c r="K26" i="23"/>
  <c r="K27" i="22"/>
  <c r="K28" i="22" s="1"/>
  <c r="L26" i="21"/>
  <c r="L24" i="21"/>
  <c r="L22" i="21"/>
  <c r="L25" i="21"/>
  <c r="L23" i="21"/>
  <c r="L27" i="21"/>
  <c r="L28" i="21" s="1"/>
  <c r="G28" i="20"/>
  <c r="K16" i="19"/>
  <c r="M16" i="19" s="1"/>
  <c r="H22" i="19"/>
  <c r="H20" i="17"/>
  <c r="M21" i="20"/>
  <c r="L26" i="19"/>
  <c r="L25" i="18"/>
  <c r="H24" i="17"/>
  <c r="M27" i="16"/>
  <c r="M25" i="16"/>
  <c r="M23" i="16"/>
  <c r="M22" i="16"/>
  <c r="M24" i="16"/>
  <c r="M26" i="16"/>
  <c r="K28" i="16"/>
  <c r="L28" i="16"/>
  <c r="J38" i="15"/>
  <c r="H26" i="19"/>
  <c r="H28" i="19" s="1"/>
  <c r="K25" i="17"/>
  <c r="K26" i="17" s="1"/>
  <c r="M25" i="17"/>
  <c r="M26" i="17" s="1"/>
  <c r="M23" i="17"/>
  <c r="M21" i="17"/>
  <c r="M24" i="17"/>
  <c r="M22" i="17"/>
  <c r="M20" i="17"/>
  <c r="L26" i="17"/>
  <c r="J44" i="14"/>
  <c r="K24" i="16"/>
  <c r="H25" i="18"/>
  <c r="H26" i="18"/>
  <c r="M15" i="13"/>
  <c r="L18" i="13"/>
  <c r="K87" i="6"/>
  <c r="K121" i="3"/>
  <c r="K120" i="3"/>
  <c r="K119" i="3"/>
  <c r="K118" i="3"/>
  <c r="K117" i="3"/>
  <c r="K116" i="3"/>
  <c r="L5" i="3"/>
  <c r="L51" i="4"/>
  <c r="L52" i="4" s="1"/>
  <c r="L47" i="4"/>
  <c r="L50" i="4"/>
  <c r="L49" i="4"/>
  <c r="L48" i="4"/>
  <c r="L46" i="4"/>
  <c r="J24" i="5"/>
  <c r="K37" i="8"/>
  <c r="K36" i="8"/>
  <c r="K38" i="8"/>
  <c r="K34" i="8"/>
  <c r="K35" i="8"/>
  <c r="K33" i="8"/>
  <c r="L19" i="12"/>
  <c r="L15" i="12"/>
  <c r="L18" i="12"/>
  <c r="L16" i="12"/>
  <c r="L17" i="12"/>
  <c r="L14" i="12"/>
  <c r="K90" i="6"/>
  <c r="K32" i="10"/>
  <c r="K28" i="10"/>
  <c r="K30" i="10"/>
  <c r="K27" i="10"/>
  <c r="K31" i="10"/>
  <c r="K29" i="10"/>
  <c r="L21" i="5"/>
  <c r="K86" i="6"/>
  <c r="I39" i="8"/>
  <c r="K27" i="9"/>
  <c r="K30" i="9"/>
  <c r="K29" i="9"/>
  <c r="J93" i="2"/>
  <c r="J92" i="2"/>
  <c r="J91" i="2"/>
  <c r="J90" i="2"/>
  <c r="J89" i="2"/>
  <c r="J88" i="2"/>
  <c r="K52" i="4"/>
  <c r="K89" i="6"/>
  <c r="J82" i="7"/>
  <c r="J81" i="7"/>
  <c r="J80" i="7"/>
  <c r="J79" i="7"/>
  <c r="J78" i="7"/>
  <c r="J77" i="7"/>
  <c r="L5" i="9"/>
  <c r="K5" i="2"/>
  <c r="L22" i="5"/>
  <c r="L24" i="5" s="1"/>
  <c r="L5" i="6"/>
  <c r="K88" i="6"/>
  <c r="K91" i="6"/>
  <c r="K5" i="7"/>
  <c r="J38" i="8"/>
  <c r="J39" i="8" s="1"/>
  <c r="J35" i="8"/>
  <c r="J34" i="8"/>
  <c r="J33" i="8"/>
  <c r="J36" i="8"/>
  <c r="K28" i="9"/>
  <c r="K18" i="11"/>
  <c r="K19" i="11" s="1"/>
  <c r="I33" i="10"/>
  <c r="K13" i="11"/>
  <c r="K14" i="11"/>
  <c r="K15" i="11"/>
  <c r="K16" i="11"/>
  <c r="K17" i="11"/>
  <c r="J31" i="10"/>
  <c r="J33" i="10" s="1"/>
  <c r="K20" i="12"/>
  <c r="J27" i="10"/>
  <c r="J28" i="10"/>
  <c r="J29" i="10"/>
  <c r="J30" i="10"/>
  <c r="K23" i="13" l="1"/>
  <c r="K21" i="13"/>
  <c r="K19" i="13"/>
  <c r="K18" i="13"/>
  <c r="K22" i="13"/>
  <c r="K20" i="13"/>
  <c r="M13" i="13"/>
  <c r="H26" i="17"/>
  <c r="K26" i="21"/>
  <c r="K24" i="21"/>
  <c r="K22" i="21"/>
  <c r="K27" i="21"/>
  <c r="K28" i="21" s="1"/>
  <c r="K25" i="21"/>
  <c r="K23" i="21"/>
  <c r="M15" i="21"/>
  <c r="M26" i="18"/>
  <c r="M24" i="18"/>
  <c r="M22" i="18"/>
  <c r="M27" i="18"/>
  <c r="M25" i="18"/>
  <c r="M23" i="18"/>
  <c r="M27" i="19"/>
  <c r="M28" i="19" s="1"/>
  <c r="M25" i="19"/>
  <c r="M23" i="19"/>
  <c r="M26" i="19"/>
  <c r="M24" i="19"/>
  <c r="M22" i="19"/>
  <c r="K26" i="19"/>
  <c r="M28" i="16"/>
  <c r="M36" i="15"/>
  <c r="M35" i="15"/>
  <c r="M33" i="15"/>
  <c r="M37" i="15"/>
  <c r="M32" i="15"/>
  <c r="M34" i="15"/>
  <c r="L28" i="19"/>
  <c r="K23" i="19"/>
  <c r="K22" i="19"/>
  <c r="K27" i="20"/>
  <c r="K25" i="20"/>
  <c r="K23" i="20"/>
  <c r="M15" i="20"/>
  <c r="K26" i="20"/>
  <c r="K24" i="20"/>
  <c r="K22" i="20"/>
  <c r="M28" i="22"/>
  <c r="K25" i="19"/>
  <c r="K30" i="23"/>
  <c r="M28" i="23"/>
  <c r="M24" i="23"/>
  <c r="M29" i="23"/>
  <c r="M30" i="23" s="1"/>
  <c r="M25" i="23"/>
  <c r="M26" i="23"/>
  <c r="M27" i="23"/>
  <c r="K43" i="14"/>
  <c r="K41" i="14"/>
  <c r="K39" i="14"/>
  <c r="K40" i="14"/>
  <c r="K38" i="14"/>
  <c r="K42" i="14"/>
  <c r="M23" i="14"/>
  <c r="H28" i="21"/>
  <c r="K28" i="18"/>
  <c r="H28" i="18"/>
  <c r="K27" i="19"/>
  <c r="K24" i="19"/>
  <c r="L118" i="3"/>
  <c r="L119" i="3"/>
  <c r="L120" i="3"/>
  <c r="L116" i="3"/>
  <c r="L121" i="3"/>
  <c r="L122" i="3" s="1"/>
  <c r="L117" i="3"/>
  <c r="J83" i="7"/>
  <c r="J94" i="2"/>
  <c r="K31" i="9"/>
  <c r="K33" i="10"/>
  <c r="K79" i="7"/>
  <c r="K81" i="7"/>
  <c r="K78" i="7"/>
  <c r="K82" i="7"/>
  <c r="K77" i="7"/>
  <c r="K80" i="7"/>
  <c r="L91" i="6"/>
  <c r="L92" i="6" s="1"/>
  <c r="L90" i="6"/>
  <c r="L89" i="6"/>
  <c r="L88" i="6"/>
  <c r="L87" i="6"/>
  <c r="L86" i="6"/>
  <c r="L20" i="12"/>
  <c r="K39" i="8"/>
  <c r="K122" i="3"/>
  <c r="K92" i="6"/>
  <c r="K90" i="2"/>
  <c r="K91" i="2"/>
  <c r="K93" i="2"/>
  <c r="K94" i="2" s="1"/>
  <c r="K88" i="2"/>
  <c r="K89" i="2"/>
  <c r="K92" i="2"/>
  <c r="L30" i="9"/>
  <c r="L31" i="9" s="1"/>
  <c r="L26" i="9"/>
  <c r="L29" i="9"/>
  <c r="L28" i="9"/>
  <c r="L27" i="9"/>
  <c r="L25" i="9"/>
  <c r="K44" i="14" l="1"/>
  <c r="K28" i="20"/>
  <c r="M28" i="18"/>
  <c r="M27" i="21"/>
  <c r="M25" i="21"/>
  <c r="M23" i="21"/>
  <c r="M24" i="21"/>
  <c r="M26" i="21"/>
  <c r="M22" i="21"/>
  <c r="M22" i="13"/>
  <c r="M20" i="13"/>
  <c r="M18" i="13"/>
  <c r="M21" i="13"/>
  <c r="M19" i="13"/>
  <c r="M23" i="13"/>
  <c r="M26" i="20"/>
  <c r="M24" i="20"/>
  <c r="M22" i="20"/>
  <c r="M27" i="20"/>
  <c r="M25" i="20"/>
  <c r="M23" i="20"/>
  <c r="K28" i="19"/>
  <c r="M42" i="14"/>
  <c r="M40" i="14"/>
  <c r="M38" i="14"/>
  <c r="M39" i="14"/>
  <c r="M41" i="14"/>
  <c r="M43" i="14"/>
  <c r="M44" i="14" s="1"/>
  <c r="M38" i="15"/>
  <c r="K24" i="13"/>
  <c r="K83" i="7"/>
  <c r="M28" i="21" l="1"/>
  <c r="M28" i="20"/>
  <c r="M24" i="13"/>
</calcChain>
</file>

<file path=xl/sharedStrings.xml><?xml version="1.0" encoding="utf-8"?>
<sst xmlns="http://schemas.openxmlformats.org/spreadsheetml/2006/main" count="2096" uniqueCount="157">
  <si>
    <r>
      <rPr>
        <b/>
        <sz val="11"/>
        <color theme="1"/>
        <rFont val="Arial Narrow"/>
        <family val="2"/>
      </rPr>
      <t xml:space="preserve">Coordinates: </t>
    </r>
    <r>
      <rPr>
        <i/>
        <sz val="11"/>
        <color theme="1"/>
        <rFont val="Arial Narrow"/>
        <family val="2"/>
      </rPr>
      <t>NAD83 UTM Zone 12</t>
    </r>
  </si>
  <si>
    <t>Point ID</t>
  </si>
  <si>
    <t>Measurement Group</t>
  </si>
  <si>
    <t>Date Measured</t>
  </si>
  <si>
    <t>GPS</t>
  </si>
  <si>
    <t>Easting</t>
  </si>
  <si>
    <t>Northing</t>
  </si>
  <si>
    <t>Elev (m)</t>
  </si>
  <si>
    <t>Measured Depth (m)</t>
  </si>
  <si>
    <r>
      <t>Density (kg m</t>
    </r>
    <r>
      <rPr>
        <b/>
        <vertAlign val="superscript"/>
        <sz val="10"/>
        <rFont val="Arial Narrow"/>
        <family val="2"/>
      </rPr>
      <t>-3</t>
    </r>
    <r>
      <rPr>
        <b/>
        <sz val="10"/>
        <rFont val="Arial Narrow"/>
        <family val="2"/>
      </rPr>
      <t>)</t>
    </r>
  </si>
  <si>
    <r>
      <t>b</t>
    </r>
    <r>
      <rPr>
        <b/>
        <vertAlign val="subscript"/>
        <sz val="10"/>
        <rFont val="Arial Narrow"/>
        <family val="2"/>
      </rPr>
      <t>w</t>
    </r>
  </si>
  <si>
    <t>A</t>
  </si>
  <si>
    <t>stake site</t>
  </si>
  <si>
    <t>uncorrected</t>
  </si>
  <si>
    <t>annual transect</t>
  </si>
  <si>
    <t>C</t>
  </si>
  <si>
    <t>D</t>
  </si>
  <si>
    <t>transect 1</t>
  </si>
  <si>
    <t>transect 2</t>
  </si>
  <si>
    <t>Count:</t>
  </si>
  <si>
    <t>Mean:</t>
  </si>
  <si>
    <t>Median:</t>
  </si>
  <si>
    <t>StdDev:</t>
  </si>
  <si>
    <t>Min:</t>
  </si>
  <si>
    <t>Max:</t>
  </si>
  <si>
    <t>Range:</t>
  </si>
  <si>
    <t>transect 3</t>
  </si>
  <si>
    <t>transect 5</t>
  </si>
  <si>
    <t>lower</t>
  </si>
  <si>
    <t>density pit</t>
  </si>
  <si>
    <t>upper</t>
  </si>
  <si>
    <t>bare ice</t>
  </si>
  <si>
    <t>Corrected</t>
  </si>
  <si>
    <t>Depth on June 8 (m)</t>
  </si>
  <si>
    <t>corrected</t>
  </si>
  <si>
    <t>h</t>
  </si>
  <si>
    <t>G</t>
  </si>
  <si>
    <t>i</t>
  </si>
  <si>
    <t>j</t>
  </si>
  <si>
    <t>k</t>
  </si>
  <si>
    <t>l</t>
  </si>
  <si>
    <t>m</t>
  </si>
  <si>
    <t>n</t>
  </si>
  <si>
    <t>o</t>
  </si>
  <si>
    <t>E</t>
  </si>
  <si>
    <t>p</t>
  </si>
  <si>
    <t>q</t>
  </si>
  <si>
    <t>transect 106</t>
  </si>
  <si>
    <t>na</t>
  </si>
  <si>
    <t>Depth on May 26 (m)</t>
  </si>
  <si>
    <t>r</t>
  </si>
  <si>
    <t>s</t>
  </si>
  <si>
    <t>t</t>
  </si>
  <si>
    <t>F</t>
  </si>
  <si>
    <t>transect met</t>
  </si>
  <si>
    <t>16(a)</t>
  </si>
  <si>
    <t>16(b)</t>
  </si>
  <si>
    <t>additional point</t>
  </si>
  <si>
    <t>Depth on June 16 (m)</t>
  </si>
  <si>
    <t>B</t>
  </si>
  <si>
    <t>transect A</t>
  </si>
  <si>
    <t>transect B</t>
  </si>
  <si>
    <t>transect C</t>
  </si>
  <si>
    <t>transect D</t>
  </si>
  <si>
    <t>transect 2a</t>
  </si>
  <si>
    <t>N/O</t>
  </si>
  <si>
    <t>transect 3a</t>
  </si>
  <si>
    <t>transect 4</t>
  </si>
  <si>
    <t>Depth on June 28 (m)</t>
  </si>
  <si>
    <t>Depth on May 25 (m)</t>
  </si>
  <si>
    <t>Z</t>
  </si>
  <si>
    <t>ID</t>
  </si>
  <si>
    <t>Old ID #</t>
  </si>
  <si>
    <t>Install Date</t>
  </si>
  <si>
    <r>
      <t>Measured Snow</t>
    </r>
    <r>
      <rPr>
        <b/>
        <vertAlign val="superscript"/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Depth on Install Date (m)</t>
    </r>
  </si>
  <si>
    <t>Snow Depth on June 24 (m)</t>
  </si>
  <si>
    <r>
      <t>Snow Density   (kg m</t>
    </r>
    <r>
      <rPr>
        <b/>
        <vertAlign val="superscript"/>
        <sz val="10"/>
        <color theme="1"/>
        <rFont val="Arial Narrow"/>
        <family val="2"/>
      </rPr>
      <t>-3</t>
    </r>
    <r>
      <rPr>
        <b/>
        <sz val="10"/>
        <color theme="1"/>
        <rFont val="Arial Narrow"/>
        <family val="2"/>
      </rPr>
      <t>)</t>
    </r>
  </si>
  <si>
    <t>N/A</t>
  </si>
  <si>
    <r>
      <rPr>
        <b/>
        <sz val="10"/>
        <rFont val="Calibri"/>
        <family val="2"/>
      </rPr>
      <t xml:space="preserve">Δ </t>
    </r>
    <r>
      <rPr>
        <b/>
        <sz val="10"/>
        <rFont val="Arial Narrow"/>
        <family val="2"/>
      </rPr>
      <t xml:space="preserve">Snow Height </t>
    </r>
    <r>
      <rPr>
        <b/>
        <sz val="9"/>
        <rFont val="Arial Narrow"/>
        <family val="2"/>
      </rPr>
      <t>(m)</t>
    </r>
  </si>
  <si>
    <r>
      <rPr>
        <b/>
        <sz val="10"/>
        <rFont val="Calibri"/>
        <family val="2"/>
      </rPr>
      <t>Δ</t>
    </r>
    <r>
      <rPr>
        <b/>
        <sz val="10"/>
        <rFont val="Arial Narrow"/>
        <family val="2"/>
      </rPr>
      <t xml:space="preserve"> Firn Height </t>
    </r>
    <r>
      <rPr>
        <b/>
        <sz val="9"/>
        <rFont val="Arial Narrow"/>
        <family val="2"/>
      </rPr>
      <t>(m)</t>
    </r>
  </si>
  <si>
    <r>
      <rPr>
        <b/>
        <sz val="10"/>
        <rFont val="Calibri"/>
        <family val="2"/>
      </rPr>
      <t>Δ</t>
    </r>
    <r>
      <rPr>
        <b/>
        <sz val="10"/>
        <rFont val="Arial Narrow"/>
        <family val="2"/>
      </rPr>
      <t xml:space="preserve"> Ice Height </t>
    </r>
    <r>
      <rPr>
        <b/>
        <sz val="9"/>
        <rFont val="Arial Narrow"/>
        <family val="2"/>
      </rPr>
      <t>(m)</t>
    </r>
  </si>
  <si>
    <r>
      <t xml:space="preserve">Total Meas. </t>
    </r>
    <r>
      <rPr>
        <b/>
        <sz val="10"/>
        <rFont val="Calibri"/>
        <family val="2"/>
      </rPr>
      <t>Δ</t>
    </r>
    <r>
      <rPr>
        <b/>
        <sz val="10"/>
        <rFont val="Arial Narrow"/>
        <family val="2"/>
      </rPr>
      <t xml:space="preserve"> Height </t>
    </r>
    <r>
      <rPr>
        <b/>
        <sz val="9"/>
        <rFont val="Arial Narrow"/>
        <family val="2"/>
      </rPr>
      <t>(m)</t>
    </r>
  </si>
  <si>
    <r>
      <t>D</t>
    </r>
    <r>
      <rPr>
        <b/>
        <sz val="10"/>
        <rFont val="Arial Narrow"/>
        <family val="2"/>
      </rPr>
      <t xml:space="preserve"> Mass – Snow</t>
    </r>
    <r>
      <rPr>
        <b/>
        <sz val="9"/>
        <rFont val="Arial Narrow"/>
        <family val="2"/>
      </rPr>
      <t xml:space="preserve">         (m w.e.)</t>
    </r>
  </si>
  <si>
    <r>
      <t xml:space="preserve"> </t>
    </r>
    <r>
      <rPr>
        <b/>
        <i/>
        <sz val="10"/>
        <rFont val="Arial Narrow"/>
        <family val="2"/>
      </rPr>
      <t>b</t>
    </r>
    <r>
      <rPr>
        <b/>
        <i/>
        <vertAlign val="subscript"/>
        <sz val="10"/>
        <rFont val="Arial Narrow"/>
        <family val="2"/>
      </rPr>
      <t xml:space="preserve">s </t>
    </r>
    <r>
      <rPr>
        <b/>
        <sz val="9"/>
        <rFont val="Arial Narrow"/>
        <family val="2"/>
      </rPr>
      <t>(m w.e.)</t>
    </r>
  </si>
  <si>
    <r>
      <t>b</t>
    </r>
    <r>
      <rPr>
        <b/>
        <vertAlign val="subscript"/>
        <sz val="10"/>
        <rFont val="Arial Narrow"/>
        <family val="2"/>
      </rPr>
      <t xml:space="preserve">w </t>
    </r>
    <r>
      <rPr>
        <b/>
        <sz val="10"/>
        <rFont val="Arial Narrow"/>
        <family val="2"/>
      </rPr>
      <t>(m w.e.)</t>
    </r>
  </si>
  <si>
    <r>
      <t>b</t>
    </r>
    <r>
      <rPr>
        <b/>
        <i/>
        <vertAlign val="subscript"/>
        <sz val="10"/>
        <rFont val="Arial Narrow"/>
        <family val="2"/>
      </rPr>
      <t xml:space="preserve">a </t>
    </r>
    <r>
      <rPr>
        <b/>
        <i/>
        <sz val="10"/>
        <rFont val="Arial Narrow"/>
        <family val="2"/>
      </rPr>
      <t>(m w.e.)</t>
    </r>
  </si>
  <si>
    <t>Shaded rows highlight that values given for stakes h and G are not used in descriptive statistics nor for calculating glacier-wide balances for the winter and summer seasons.  Since icemelt was measured definitively, the annual balance values are valid.</t>
  </si>
  <si>
    <r>
      <rPr>
        <b/>
        <vertAlign val="superscript"/>
        <sz val="10"/>
        <color theme="1"/>
        <rFont val="Arial Narrow"/>
        <family val="2"/>
      </rPr>
      <t>‡</t>
    </r>
    <r>
      <rPr>
        <b/>
        <sz val="10"/>
        <color theme="1"/>
        <rFont val="Arial Narrow"/>
        <family val="2"/>
      </rPr>
      <t>Snow</t>
    </r>
    <r>
      <rPr>
        <b/>
        <vertAlign val="superscript"/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Depth on June 8th (m)</t>
    </r>
  </si>
  <si>
    <r>
      <t>D</t>
    </r>
    <r>
      <rPr>
        <b/>
        <sz val="10"/>
        <rFont val="Arial Narrow"/>
        <family val="2"/>
      </rPr>
      <t xml:space="preserve"> Snow Height </t>
    </r>
    <r>
      <rPr>
        <b/>
        <sz val="9"/>
        <rFont val="Arial Narrow"/>
        <family val="2"/>
      </rPr>
      <t>(m)</t>
    </r>
  </si>
  <si>
    <r>
      <t xml:space="preserve">D </t>
    </r>
    <r>
      <rPr>
        <b/>
        <sz val="10"/>
        <rFont val="Arial Narrow"/>
        <family val="2"/>
      </rPr>
      <t xml:space="preserve">Firn Height </t>
    </r>
    <r>
      <rPr>
        <b/>
        <sz val="9"/>
        <rFont val="Arial Narrow"/>
        <family val="2"/>
      </rPr>
      <t>(m)</t>
    </r>
  </si>
  <si>
    <r>
      <t xml:space="preserve">D </t>
    </r>
    <r>
      <rPr>
        <b/>
        <sz val="10"/>
        <rFont val="Arial Narrow"/>
        <family val="2"/>
      </rPr>
      <t xml:space="preserve">Ice Height </t>
    </r>
    <r>
      <rPr>
        <b/>
        <sz val="9"/>
        <rFont val="Arial Narrow"/>
        <family val="2"/>
      </rPr>
      <t>(m)</t>
    </r>
  </si>
  <si>
    <r>
      <rPr>
        <vertAlign val="superscript"/>
        <sz val="11"/>
        <color theme="1"/>
        <rFont val="Arial Narrow"/>
        <family val="2"/>
      </rPr>
      <t>‡</t>
    </r>
    <r>
      <rPr>
        <sz val="11"/>
        <color theme="1"/>
        <rFont val="Arial Narrow"/>
        <family val="2"/>
      </rPr>
      <t>Derived by multiplying number of days between installation and June 8 by a melt rate of 0.03 m d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>.</t>
    </r>
  </si>
  <si>
    <r>
      <t xml:space="preserve">Shaded rows highlight that snow depths only were measured at stakes </t>
    </r>
    <r>
      <rPr>
        <i/>
        <sz val="11"/>
        <rFont val="Arial Narrow"/>
        <family val="2"/>
      </rPr>
      <t>D, i, j, k, n, o</t>
    </r>
    <r>
      <rPr>
        <sz val="11"/>
        <rFont val="Arial Narrow"/>
        <family val="2"/>
      </rPr>
      <t xml:space="preserve">, and </t>
    </r>
    <r>
      <rPr>
        <i/>
        <sz val="11"/>
        <rFont val="Arial Narrow"/>
        <family val="2"/>
      </rPr>
      <t>p</t>
    </r>
    <r>
      <rPr>
        <sz val="11"/>
        <rFont val="Arial Narrow"/>
        <family val="2"/>
      </rPr>
      <t xml:space="preserve">.  Only calculated a winter balance at these points. </t>
    </r>
  </si>
  <si>
    <r>
      <rPr>
        <b/>
        <vertAlign val="superscript"/>
        <sz val="10"/>
        <color theme="1"/>
        <rFont val="Arial Narrow"/>
        <family val="2"/>
      </rPr>
      <t>‡</t>
    </r>
    <r>
      <rPr>
        <b/>
        <sz val="10"/>
        <color theme="1"/>
        <rFont val="Arial Narrow"/>
        <family val="2"/>
      </rPr>
      <t>Depth on May 26 (m)</t>
    </r>
  </si>
  <si>
    <t>*E</t>
  </si>
  <si>
    <t>*1</t>
  </si>
  <si>
    <t>NA</t>
  </si>
  <si>
    <r>
      <t xml:space="preserve"> </t>
    </r>
    <r>
      <rPr>
        <b/>
        <i/>
        <sz val="10"/>
        <rFont val="Arial Narrow"/>
        <family val="2"/>
      </rPr>
      <t>b</t>
    </r>
    <r>
      <rPr>
        <b/>
        <i/>
        <vertAlign val="subscript"/>
        <sz val="10"/>
        <rFont val="Arial Narrow"/>
        <family val="2"/>
      </rPr>
      <t xml:space="preserve">s </t>
    </r>
    <r>
      <rPr>
        <b/>
        <sz val="10"/>
        <rFont val="Arial Narrow"/>
        <family val="2"/>
      </rPr>
      <t>(m w.e.)</t>
    </r>
  </si>
  <si>
    <r>
      <rPr>
        <vertAlign val="superscript"/>
        <sz val="11"/>
        <color theme="1"/>
        <rFont val="Arial Narrow"/>
        <family val="2"/>
      </rPr>
      <t>‡</t>
    </r>
    <r>
      <rPr>
        <sz val="11"/>
        <color theme="1"/>
        <rFont val="Arial Narrow"/>
        <family val="2"/>
      </rPr>
      <t>Derived by multiplying number of days between installation and May 26 by a melt rate of 0.04 m d</t>
    </r>
    <r>
      <rPr>
        <vertAlign val="superscript"/>
        <sz val="11"/>
        <color theme="1"/>
        <rFont val="Arial Narrow"/>
        <family val="2"/>
      </rPr>
      <t>-1</t>
    </r>
  </si>
  <si>
    <t>*A reliable snow depth was measured at stake E.  But it melted out in the ice sometime between 6/22 and 8/16 so we only calculated winter balance at this point.</t>
  </si>
  <si>
    <r>
      <rPr>
        <b/>
        <vertAlign val="superscript"/>
        <sz val="10"/>
        <color theme="1"/>
        <rFont val="Arial Narrow"/>
        <family val="2"/>
      </rPr>
      <t>‡</t>
    </r>
    <r>
      <rPr>
        <b/>
        <sz val="10"/>
        <color theme="1"/>
        <rFont val="Arial Narrow"/>
        <family val="2"/>
      </rPr>
      <t>Snow Depth on June 16 (m)</t>
    </r>
  </si>
  <si>
    <r>
      <rPr>
        <vertAlign val="superscript"/>
        <sz val="11"/>
        <color theme="1"/>
        <rFont val="Arial Narrow"/>
        <family val="2"/>
      </rPr>
      <t>‡</t>
    </r>
    <r>
      <rPr>
        <sz val="11"/>
        <color theme="1"/>
        <rFont val="Arial Narrow"/>
        <family val="2"/>
      </rPr>
      <t>Derived by using an average daily melt rate of 0.06-0.08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which was taken by comparing snow depths measured at stake A on June 16 and July 9.</t>
    </r>
  </si>
  <si>
    <r>
      <rPr>
        <b/>
        <vertAlign val="superscript"/>
        <sz val="10"/>
        <color theme="1"/>
        <rFont val="Arial Narrow"/>
        <family val="2"/>
      </rPr>
      <t>‡</t>
    </r>
    <r>
      <rPr>
        <b/>
        <sz val="10"/>
        <color theme="1"/>
        <rFont val="Arial Narrow"/>
        <family val="2"/>
      </rPr>
      <t>Snow</t>
    </r>
    <r>
      <rPr>
        <b/>
        <vertAlign val="superscript"/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Depth on June 16 (m)</t>
    </r>
  </si>
  <si>
    <t>‡Depths not measured until 6/25.</t>
  </si>
  <si>
    <t>Normalized Date Snow Depth (m)</t>
  </si>
  <si>
    <r>
      <rPr>
        <b/>
        <vertAlign val="superscript"/>
        <sz val="10"/>
        <color theme="1"/>
        <rFont val="Arial Narrow"/>
        <family val="2"/>
      </rPr>
      <t>‡</t>
    </r>
    <r>
      <rPr>
        <b/>
        <sz val="10"/>
        <color theme="1"/>
        <rFont val="Arial Narrow"/>
        <family val="2"/>
      </rPr>
      <t>Snow Depth on June 28 (m)</t>
    </r>
  </si>
  <si>
    <r>
      <t>‡Snow depths were measured at stakes A, C, D, E, and F on June 28th.  June 28 depths at stakes B and G were derived by multitplying number of days between this day and installation by a melt rate of 0.04 and 0.09 m d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respectively.</t>
    </r>
  </si>
  <si>
    <t>Installation Date Snow Depth (m)</t>
  </si>
  <si>
    <t>*Shaded rows highlight that values given for stakes k, G, A, and B are not used in descriptive statistics nor for calculating glacier-wide balances for the winter and summer seasons.  Since icemelt was measured definitively, the annual balance values are valid.</t>
  </si>
  <si>
    <r>
      <t>*Used a mass balance gradient value of 0.0004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A and D to calculate summer balances in bands above 2550 m.</t>
    </r>
  </si>
  <si>
    <r>
      <t>*Used a mass balance gradient value of 0.004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A and D to calculate the winter balance in the 2600-2650 band.</t>
    </r>
  </si>
  <si>
    <r>
      <t>*Used a mass balance gradient value of 0.003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summer balances in bands above 2550 m.</t>
    </r>
  </si>
  <si>
    <r>
      <t>*Used a mass balance gradient value of 0.010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q to calculate summer balances in bands above 2550 m.</t>
    </r>
  </si>
  <si>
    <r>
      <t>*Used a mass balance gradient value of 0.006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 and D to calculate summer balances in bands above 2550 m.</t>
    </r>
  </si>
  <si>
    <r>
      <t>*Used a mass balance gradient value of 0.007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winter balances in the 2550-2600 &amp; 2600-2650 bands</t>
    </r>
  </si>
  <si>
    <r>
      <t>*Used a mass balance gradient value of 0.004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summer balances in bands above 2550 m.</t>
    </r>
  </si>
  <si>
    <r>
      <t>*Used a mass balance gradient value of 0.011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A and D to calculate winter balance in the 2600-2650 band.</t>
    </r>
  </si>
  <si>
    <r>
      <t>*Used a mass balance gradient value of 0.007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winter balance in the 2600-2650 band.</t>
    </r>
  </si>
  <si>
    <r>
      <t>*Used a mass balance gradient value of 0.005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summer balances in bands above 2550 m.</t>
    </r>
  </si>
  <si>
    <r>
      <t>*Used a mass balance gradient value of 0.006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summer balances in bands above 2550 m.</t>
    </r>
  </si>
  <si>
    <r>
      <t>*Used a mass balance gradient value of 0.017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winter balances in the 2550-2600 &amp; 2600-2650 bands.</t>
    </r>
  </si>
  <si>
    <r>
      <t>*Used a mass balance gradient value of 0.015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winter balances in the 2600-2650 band.</t>
    </r>
  </si>
  <si>
    <r>
      <t>*Used a mass balance gradient value of 0.011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summer balances in bands above 2550 m.</t>
    </r>
  </si>
  <si>
    <r>
      <t>*Used a mass balance gradient value of 0.019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D to calculate winter balances in the 2550-2600 &amp; 2600-2650 bands.</t>
    </r>
  </si>
  <si>
    <r>
      <t>*Used a mass balance gradient value of 0.012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Z to calculate winter balance in the 2600-2650 band.</t>
    </r>
  </si>
  <si>
    <r>
      <t>*Used a mass balance gradient value of 0.015 m w.e. m</t>
    </r>
    <r>
      <rPr>
        <vertAlign val="superscript"/>
        <sz val="11"/>
        <color theme="1"/>
        <rFont val="Arial Narrow"/>
        <family val="2"/>
      </rPr>
      <t>-1</t>
    </r>
    <r>
      <rPr>
        <sz val="11"/>
        <color theme="1"/>
        <rFont val="Arial Narrow"/>
        <family val="2"/>
      </rPr>
      <t xml:space="preserve"> derived from Stakes C and Z to calculate summer balances in bands above 2600 m.</t>
    </r>
  </si>
  <si>
    <r>
      <rPr>
        <b/>
        <sz val="11"/>
        <color theme="1"/>
        <rFont val="Arial Narrow"/>
        <family val="2"/>
      </rPr>
      <t xml:space="preserve">Coordinates: </t>
    </r>
    <r>
      <rPr>
        <i/>
        <sz val="11"/>
        <color theme="1"/>
        <rFont val="Arial Narrow"/>
        <family val="2"/>
      </rPr>
      <t>NAD83 UTM Zone 12N</t>
    </r>
  </si>
  <si>
    <r>
      <t xml:space="preserve">Table S1: </t>
    </r>
    <r>
      <rPr>
        <sz val="11"/>
        <rFont val="Arial Narrow"/>
        <family val="2"/>
      </rPr>
      <t>2005 snow depths</t>
    </r>
  </si>
  <si>
    <r>
      <t xml:space="preserve">Table S2: </t>
    </r>
    <r>
      <rPr>
        <sz val="11"/>
        <color theme="1"/>
        <rFont val="Arial Narrow"/>
        <family val="2"/>
      </rPr>
      <t>2006 snow depths</t>
    </r>
  </si>
  <si>
    <r>
      <t xml:space="preserve">Table S3: </t>
    </r>
    <r>
      <rPr>
        <sz val="11"/>
        <color theme="1"/>
        <rFont val="Arial Narrow"/>
        <family val="2"/>
      </rPr>
      <t>2007 snow depths</t>
    </r>
  </si>
  <si>
    <r>
      <t xml:space="preserve">Table S4: </t>
    </r>
    <r>
      <rPr>
        <sz val="11"/>
        <color theme="1"/>
        <rFont val="Arial Narrow"/>
        <family val="2"/>
      </rPr>
      <t>2008 snow depths</t>
    </r>
  </si>
  <si>
    <r>
      <t xml:space="preserve">Table S5: </t>
    </r>
    <r>
      <rPr>
        <sz val="11"/>
        <color theme="1"/>
        <rFont val="Arial Narrow"/>
        <family val="2"/>
      </rPr>
      <t>2009 snow depths</t>
    </r>
  </si>
  <si>
    <r>
      <t xml:space="preserve">Table S6: </t>
    </r>
    <r>
      <rPr>
        <sz val="11"/>
        <color theme="1"/>
        <rFont val="Arial Narrow"/>
        <family val="2"/>
      </rPr>
      <t>2010 snow depths</t>
    </r>
  </si>
  <si>
    <r>
      <t xml:space="preserve">Table S7: </t>
    </r>
    <r>
      <rPr>
        <sz val="11"/>
        <color theme="1"/>
        <rFont val="Arial Narrow"/>
        <family val="2"/>
      </rPr>
      <t>2011 snow depths</t>
    </r>
  </si>
  <si>
    <r>
      <t xml:space="preserve">Table S8: </t>
    </r>
    <r>
      <rPr>
        <sz val="11"/>
        <color theme="1"/>
        <rFont val="Arial Narrow"/>
        <family val="2"/>
      </rPr>
      <t>2012 snow depths</t>
    </r>
  </si>
  <si>
    <r>
      <t xml:space="preserve">Table S9: </t>
    </r>
    <r>
      <rPr>
        <sz val="11"/>
        <color theme="1"/>
        <rFont val="Arial Narrow"/>
        <family val="2"/>
      </rPr>
      <t>2013 snow depths</t>
    </r>
  </si>
  <si>
    <r>
      <t xml:space="preserve">Table S10: </t>
    </r>
    <r>
      <rPr>
        <sz val="11"/>
        <color theme="1"/>
        <rFont val="Arial Narrow"/>
        <family val="2"/>
      </rPr>
      <t>2014 snow depths</t>
    </r>
  </si>
  <si>
    <r>
      <t xml:space="preserve">Table S11: </t>
    </r>
    <r>
      <rPr>
        <sz val="11"/>
        <color theme="1"/>
        <rFont val="Arial Narrow"/>
        <family val="2"/>
      </rPr>
      <t>2015 snow depths</t>
    </r>
  </si>
  <si>
    <r>
      <t xml:space="preserve">Table S12: </t>
    </r>
    <r>
      <rPr>
        <sz val="11"/>
        <color theme="1"/>
        <rFont val="Arial Narrow"/>
        <family val="2"/>
      </rPr>
      <t>2005 ablation stake sites</t>
    </r>
  </si>
  <si>
    <r>
      <t>Table S13:</t>
    </r>
    <r>
      <rPr>
        <sz val="11"/>
        <color theme="1"/>
        <rFont val="Arial Narrow"/>
        <family val="2"/>
      </rPr>
      <t xml:space="preserve"> 2006 ablation stake sites</t>
    </r>
  </si>
  <si>
    <r>
      <t>Table S14:</t>
    </r>
    <r>
      <rPr>
        <sz val="11"/>
        <color theme="1"/>
        <rFont val="Arial Narrow"/>
        <family val="2"/>
      </rPr>
      <t xml:space="preserve"> 2007 ablation stake sites</t>
    </r>
  </si>
  <si>
    <r>
      <t>Table S15:</t>
    </r>
    <r>
      <rPr>
        <sz val="11"/>
        <color theme="1"/>
        <rFont val="Arial Narrow"/>
        <family val="2"/>
      </rPr>
      <t xml:space="preserve"> 2008 ablation stake sites</t>
    </r>
  </si>
  <si>
    <r>
      <t>Table S16:</t>
    </r>
    <r>
      <rPr>
        <sz val="11"/>
        <color theme="1"/>
        <rFont val="Arial Narrow"/>
        <family val="2"/>
      </rPr>
      <t xml:space="preserve"> 2009 ablation stake sites</t>
    </r>
  </si>
  <si>
    <r>
      <t>Table S17:</t>
    </r>
    <r>
      <rPr>
        <sz val="11"/>
        <color theme="1"/>
        <rFont val="Arial Narrow"/>
        <family val="2"/>
      </rPr>
      <t xml:space="preserve"> 2010 ablation stake sites</t>
    </r>
  </si>
  <si>
    <r>
      <t>Table S18:</t>
    </r>
    <r>
      <rPr>
        <sz val="11"/>
        <color theme="1"/>
        <rFont val="Arial Narrow"/>
        <family val="2"/>
      </rPr>
      <t xml:space="preserve"> 2011 ablation stake sites</t>
    </r>
  </si>
  <si>
    <r>
      <t>Table S19:</t>
    </r>
    <r>
      <rPr>
        <sz val="11"/>
        <color theme="1"/>
        <rFont val="Arial Narrow"/>
        <family val="2"/>
      </rPr>
      <t xml:space="preserve"> 2012 ablation stake sites</t>
    </r>
  </si>
  <si>
    <r>
      <t>Table S20:</t>
    </r>
    <r>
      <rPr>
        <sz val="11"/>
        <color theme="1"/>
        <rFont val="Arial Narrow"/>
        <family val="2"/>
      </rPr>
      <t xml:space="preserve"> 2013 ablation stake sites</t>
    </r>
  </si>
  <si>
    <r>
      <t>Table S21:</t>
    </r>
    <r>
      <rPr>
        <sz val="11"/>
        <color theme="1"/>
        <rFont val="Arial Narrow"/>
        <family val="2"/>
      </rPr>
      <t xml:space="preserve"> 2014 ablation stake sites</t>
    </r>
  </si>
  <si>
    <r>
      <t>Table S22:</t>
    </r>
    <r>
      <rPr>
        <sz val="11"/>
        <color theme="1"/>
        <rFont val="Arial Narrow"/>
        <family val="2"/>
      </rPr>
      <t xml:space="preserve"> 2015 ablation stake sites</t>
    </r>
  </si>
  <si>
    <r>
      <t xml:space="preserve">D </t>
    </r>
    <r>
      <rPr>
        <b/>
        <sz val="10"/>
        <rFont val="Arial Narrow"/>
        <family val="2"/>
      </rPr>
      <t xml:space="preserve">Mass – Firn </t>
    </r>
    <r>
      <rPr>
        <b/>
        <sz val="9"/>
        <rFont val="Arial Narrow"/>
        <family val="2"/>
      </rPr>
      <t>(m w.e.)</t>
    </r>
  </si>
  <si>
    <r>
      <t xml:space="preserve">D </t>
    </r>
    <r>
      <rPr>
        <b/>
        <sz val="10"/>
        <rFont val="Arial Narrow"/>
        <family val="2"/>
      </rPr>
      <t xml:space="preserve">Mass – Ice </t>
    </r>
    <r>
      <rPr>
        <b/>
        <sz val="9"/>
        <rFont val="Arial Narrow"/>
        <family val="2"/>
      </rPr>
      <t>(m w.e.)</t>
    </r>
  </si>
  <si>
    <r>
      <t>D</t>
    </r>
    <r>
      <rPr>
        <b/>
        <sz val="10"/>
        <rFont val="Arial Narrow"/>
        <family val="2"/>
      </rPr>
      <t xml:space="preserve"> Mass – Snow        </t>
    </r>
    <r>
      <rPr>
        <b/>
        <sz val="9"/>
        <rFont val="Arial Narrow"/>
        <family val="2"/>
      </rPr>
      <t>(m w.e.)</t>
    </r>
  </si>
  <si>
    <t>Final Visit Date</t>
  </si>
  <si>
    <r>
      <t xml:space="preserve">*Used the average of points </t>
    </r>
    <r>
      <rPr>
        <i/>
        <sz val="11"/>
        <color theme="1"/>
        <rFont val="Arial Narrow"/>
        <family val="2"/>
      </rPr>
      <t>19-annual transect</t>
    </r>
    <r>
      <rPr>
        <sz val="11"/>
        <color theme="1"/>
        <rFont val="Arial Narrow"/>
        <family val="2"/>
      </rPr>
      <t xml:space="preserve"> and </t>
    </r>
    <r>
      <rPr>
        <i/>
        <sz val="11"/>
        <color theme="1"/>
        <rFont val="Arial Narrow"/>
        <family val="2"/>
      </rPr>
      <t>4-transect 106</t>
    </r>
    <r>
      <rPr>
        <sz val="11"/>
        <color theme="1"/>
        <rFont val="Arial Narrow"/>
        <family val="2"/>
      </rPr>
      <t xml:space="preserve"> for the winter balance in elevation band below 2300 m.</t>
    </r>
  </si>
  <si>
    <t>*Used summer balance from stake site m as assigned balance to elevations below 2350 m.</t>
  </si>
  <si>
    <r>
      <t>*Used b</t>
    </r>
    <r>
      <rPr>
        <vertAlign val="subscript"/>
        <sz val="11"/>
        <color theme="1"/>
        <rFont val="Arial Narrow"/>
        <family val="2"/>
      </rPr>
      <t>s</t>
    </r>
    <r>
      <rPr>
        <sz val="11"/>
        <color theme="1"/>
        <rFont val="Arial Narrow"/>
        <family val="2"/>
      </rPr>
      <t xml:space="preserve"> from stake site B as the assigned balance to elevations below 2300 m.</t>
    </r>
  </si>
  <si>
    <r>
      <t>*Used b</t>
    </r>
    <r>
      <rPr>
        <vertAlign val="subscript"/>
        <sz val="11"/>
        <color theme="1"/>
        <rFont val="Arial Narrow"/>
        <family val="2"/>
      </rPr>
      <t>a</t>
    </r>
    <r>
      <rPr>
        <sz val="11"/>
        <color theme="1"/>
        <rFont val="Arial Narrow"/>
        <family val="2"/>
      </rPr>
      <t xml:space="preserve"> from stake site B for the annual balance below 2300 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</si>
</sst>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;@"/>
    <numFmt numFmtId="165" formatCode="0.000"/>
    <numFmt numFmtId="166" formatCode="0.00000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i/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vertAlign val="superscript"/>
      <sz val="10"/>
      <name val="Arial Narrow"/>
      <family val="2"/>
    </font>
    <font>
      <b/>
      <vertAlign val="subscript"/>
      <sz val="10"/>
      <name val="Arial Narrow"/>
      <family val="2"/>
    </font>
    <font>
      <b/>
      <u/>
      <sz val="11"/>
      <color theme="1"/>
      <name val="Arial Narrow"/>
      <family val="2"/>
    </font>
    <font>
      <b/>
      <u/>
      <sz val="10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name val="Calibri"/>
      <family val="2"/>
      <scheme val="minor"/>
    </font>
    <font>
      <sz val="10"/>
      <name val="Verdana"/>
      <family val="2"/>
    </font>
    <font>
      <b/>
      <sz val="10"/>
      <name val="Calibri"/>
      <family val="2"/>
    </font>
    <font>
      <b/>
      <sz val="9"/>
      <name val="Arial Narrow"/>
      <family val="2"/>
    </font>
    <font>
      <b/>
      <sz val="10"/>
      <name val="Symbol"/>
      <family val="1"/>
      <charset val="2"/>
    </font>
    <font>
      <b/>
      <i/>
      <sz val="10"/>
      <name val="Arial Narrow"/>
      <family val="2"/>
    </font>
    <font>
      <b/>
      <i/>
      <vertAlign val="subscript"/>
      <sz val="10"/>
      <name val="Arial Narrow"/>
      <family val="2"/>
    </font>
    <font>
      <b/>
      <sz val="18"/>
      <color theme="1"/>
      <name val="Arial Narrow"/>
      <family val="2"/>
    </font>
    <font>
      <b/>
      <sz val="11"/>
      <name val="Calibri"/>
      <family val="2"/>
      <scheme val="minor"/>
    </font>
    <font>
      <vertAlign val="superscript"/>
      <sz val="11"/>
      <color theme="1"/>
      <name val="Arial Narrow"/>
      <family val="2"/>
    </font>
    <font>
      <i/>
      <sz val="11"/>
      <name val="Arial Narrow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Arial Narrow"/>
      <family val="2"/>
    </font>
    <font>
      <u/>
      <sz val="11"/>
      <color theme="1"/>
      <name val="Arial Narrow"/>
      <family val="2"/>
    </font>
    <font>
      <b/>
      <u/>
      <sz val="11"/>
      <name val="Arial Narrow"/>
      <family val="2"/>
    </font>
    <font>
      <b/>
      <i/>
      <sz val="11"/>
      <color theme="1"/>
      <name val="Arial Narrow"/>
      <family val="2"/>
    </font>
    <font>
      <i/>
      <sz val="12"/>
      <color theme="1"/>
      <name val="Arial Narrow"/>
      <family val="2"/>
    </font>
    <font>
      <vertAlign val="subscript"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</cellStyleXfs>
  <cellXfs count="478">
    <xf numFmtId="0" fontId="0" fillId="0" borderId="0" xfId="0"/>
    <xf numFmtId="0" fontId="2" fillId="0" borderId="0" xfId="1" applyFont="1" applyAlignment="1">
      <alignment horizontal="center"/>
    </xf>
    <xf numFmtId="1" fontId="2" fillId="0" borderId="0" xfId="1" applyNumberFormat="1" applyFont="1" applyAlignment="1">
      <alignment horizontal="center"/>
    </xf>
    <xf numFmtId="2" fontId="4" fillId="0" borderId="0" xfId="0" applyNumberFormat="1" applyFont="1"/>
    <xf numFmtId="2" fontId="2" fillId="0" borderId="0" xfId="1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/>
    <xf numFmtId="0" fontId="6" fillId="0" borderId="0" xfId="0" applyFont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/>
    </xf>
    <xf numFmtId="2" fontId="8" fillId="0" borderId="2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13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2" fontId="8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12" fillId="0" borderId="0" xfId="0" applyFont="1"/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wrapText="1"/>
    </xf>
    <xf numFmtId="1" fontId="2" fillId="0" borderId="0" xfId="1" applyNumberFormat="1" applyFont="1" applyAlignment="1">
      <alignment horizontal="right" vertical="center"/>
    </xf>
    <xf numFmtId="2" fontId="2" fillId="0" borderId="0" xfId="1" applyNumberFormat="1" applyFont="1" applyAlignment="1">
      <alignment horizontal="right" vertical="center"/>
    </xf>
    <xf numFmtId="1" fontId="8" fillId="0" borderId="0" xfId="1" applyNumberFormat="1" applyFont="1" applyAlignment="1">
      <alignment horizontal="center"/>
    </xf>
    <xf numFmtId="0" fontId="2" fillId="0" borderId="0" xfId="1" applyFont="1" applyFill="1" applyAlignment="1">
      <alignment horizontal="center"/>
    </xf>
    <xf numFmtId="16" fontId="2" fillId="0" borderId="0" xfId="1" applyNumberFormat="1" applyFont="1" applyAlignment="1">
      <alignment horizontal="center"/>
    </xf>
    <xf numFmtId="3" fontId="2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" fontId="6" fillId="0" borderId="0" xfId="0" applyNumberFormat="1" applyFont="1" applyAlignment="1">
      <alignment horizontal="center"/>
    </xf>
    <xf numFmtId="3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2" fillId="0" borderId="3" xfId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" fontId="3" fillId="0" borderId="3" xfId="1" applyNumberFormat="1" applyFont="1" applyBorder="1" applyAlignment="1"/>
    <xf numFmtId="1" fontId="2" fillId="0" borderId="3" xfId="1" applyNumberFormat="1" applyFont="1" applyBorder="1" applyAlignment="1">
      <alignment horizontal="center"/>
    </xf>
    <xf numFmtId="2" fontId="6" fillId="0" borderId="0" xfId="0" applyNumberFormat="1" applyFont="1"/>
    <xf numFmtId="0" fontId="8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/>
    </xf>
    <xf numFmtId="2" fontId="8" fillId="0" borderId="4" xfId="1" applyNumberFormat="1" applyFont="1" applyBorder="1" applyAlignment="1">
      <alignment horizontal="center" vertical="center" wrapText="1"/>
    </xf>
    <xf numFmtId="1" fontId="3" fillId="0" borderId="0" xfId="1" applyNumberFormat="1" applyFont="1"/>
    <xf numFmtId="0" fontId="8" fillId="0" borderId="0" xfId="1" applyFont="1" applyAlignment="1">
      <alignment horizontal="center" vertical="center" wrapText="1"/>
    </xf>
    <xf numFmtId="164" fontId="2" fillId="0" borderId="0" xfId="1" applyNumberFormat="1" applyFont="1" applyFill="1" applyAlignment="1">
      <alignment horizontal="center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2" fontId="2" fillId="0" borderId="0" xfId="1" applyNumberFormat="1" applyFont="1" applyFill="1" applyAlignment="1">
      <alignment horizontal="center" vertical="center" wrapText="1"/>
    </xf>
    <xf numFmtId="0" fontId="6" fillId="0" borderId="0" xfId="0" applyFont="1" applyFill="1"/>
    <xf numFmtId="0" fontId="2" fillId="0" borderId="0" xfId="1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" fontId="2" fillId="0" borderId="0" xfId="2" applyNumberFormat="1" applyFont="1" applyAlignment="1">
      <alignment horizontal="center" vertical="center" wrapText="1"/>
    </xf>
    <xf numFmtId="1" fontId="2" fillId="0" borderId="0" xfId="2" applyNumberFormat="1" applyFont="1" applyBorder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6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1" fontId="6" fillId="0" borderId="3" xfId="0" applyNumberFormat="1" applyFont="1" applyBorder="1"/>
    <xf numFmtId="1" fontId="2" fillId="0" borderId="0" xfId="2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" fontId="2" fillId="0" borderId="0" xfId="1" applyNumberFormat="1" applyFont="1"/>
    <xf numFmtId="3" fontId="6" fillId="0" borderId="0" xfId="0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3" fontId="2" fillId="0" borderId="0" xfId="2" applyNumberFormat="1" applyFont="1" applyFill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  <xf numFmtId="3" fontId="2" fillId="0" borderId="0" xfId="2" applyNumberFormat="1" applyFont="1" applyAlignment="1">
      <alignment horizontal="center" vertical="center" wrapText="1"/>
    </xf>
    <xf numFmtId="2" fontId="2" fillId="0" borderId="0" xfId="2" applyNumberFormat="1" applyFont="1" applyAlignment="1">
      <alignment horizontal="center" vertical="center" wrapText="1"/>
    </xf>
    <xf numFmtId="4" fontId="6" fillId="0" borderId="0" xfId="0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Alignment="1">
      <alignment horizontal="center" vertical="center"/>
    </xf>
    <xf numFmtId="3" fontId="2" fillId="0" borderId="0" xfId="2" applyNumberFormat="1" applyFont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/>
    </xf>
    <xf numFmtId="3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2" fontId="2" fillId="0" borderId="3" xfId="1" applyNumberFormat="1" applyFont="1" applyBorder="1" applyAlignment="1">
      <alignment horizontal="center"/>
    </xf>
    <xf numFmtId="2" fontId="2" fillId="0" borderId="3" xfId="1" applyNumberFormat="1" applyFont="1" applyBorder="1" applyAlignment="1">
      <alignment horizontal="center" vertical="center" wrapText="1"/>
    </xf>
    <xf numFmtId="0" fontId="6" fillId="0" borderId="3" xfId="0" applyFont="1" applyBorder="1"/>
    <xf numFmtId="1" fontId="2" fillId="0" borderId="3" xfId="2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0" xfId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Fill="1"/>
    <xf numFmtId="0" fontId="2" fillId="0" borderId="3" xfId="2" applyFont="1" applyFill="1" applyBorder="1" applyAlignment="1">
      <alignment horizontal="center" vertical="center" wrapText="1"/>
    </xf>
    <xf numFmtId="14" fontId="2" fillId="0" borderId="3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horizontal="center"/>
    </xf>
    <xf numFmtId="165" fontId="2" fillId="0" borderId="0" xfId="1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0" fontId="2" fillId="0" borderId="0" xfId="2" applyFont="1" applyAlignment="1">
      <alignment horizontal="center" vertical="center" wrapText="1"/>
    </xf>
    <xf numFmtId="1" fontId="2" fillId="0" borderId="0" xfId="2" applyNumberFormat="1" applyFont="1" applyAlignment="1">
      <alignment horizontal="right" vertical="center" wrapText="1"/>
    </xf>
    <xf numFmtId="3" fontId="15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center" vertical="center"/>
    </xf>
    <xf numFmtId="164" fontId="2" fillId="0" borderId="0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3" fontId="2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vertical="center" wrapText="1"/>
    </xf>
    <xf numFmtId="164" fontId="2" fillId="0" borderId="3" xfId="2" applyNumberFormat="1" applyFont="1" applyBorder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/>
    </xf>
    <xf numFmtId="3" fontId="2" fillId="0" borderId="0" xfId="2" applyNumberFormat="1" applyFont="1" applyAlignment="1">
      <alignment horizontal="center"/>
    </xf>
    <xf numFmtId="2" fontId="2" fillId="0" borderId="0" xfId="2" applyNumberFormat="1" applyFont="1" applyAlignment="1">
      <alignment horizontal="center"/>
    </xf>
    <xf numFmtId="0" fontId="16" fillId="0" borderId="0" xfId="3" applyFont="1" applyAlignment="1">
      <alignment horizontal="center" vertical="center"/>
    </xf>
    <xf numFmtId="164" fontId="16" fillId="0" borderId="0" xfId="3" applyNumberFormat="1" applyFont="1" applyAlignment="1">
      <alignment horizontal="center" vertical="center"/>
    </xf>
    <xf numFmtId="3" fontId="16" fillId="0" borderId="0" xfId="3" applyNumberFormat="1" applyFont="1" applyAlignment="1">
      <alignment horizontal="center" vertical="center"/>
    </xf>
    <xf numFmtId="3" fontId="2" fillId="0" borderId="0" xfId="3" applyNumberFormat="1" applyFont="1" applyAlignment="1">
      <alignment horizontal="center" vertical="center" wrapText="1"/>
    </xf>
    <xf numFmtId="2" fontId="2" fillId="0" borderId="0" xfId="3" applyNumberFormat="1" applyFont="1" applyBorder="1" applyAlignment="1">
      <alignment horizontal="center" vertical="center" wrapText="1"/>
    </xf>
    <xf numFmtId="2" fontId="2" fillId="0" borderId="0" xfId="3" applyNumberFormat="1" applyFont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2" fillId="0" borderId="3" xfId="2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64" fontId="2" fillId="0" borderId="0" xfId="1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vertical="center"/>
    </xf>
    <xf numFmtId="1" fontId="6" fillId="0" borderId="0" xfId="0" applyNumberFormat="1" applyFont="1" applyFill="1" applyAlignment="1">
      <alignment horizontal="center" vertical="center"/>
    </xf>
    <xf numFmtId="16" fontId="6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5" fillId="0" borderId="0" xfId="0" applyFont="1"/>
    <xf numFmtId="0" fontId="9" fillId="0" borderId="5" xfId="0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" fontId="6" fillId="0" borderId="0" xfId="0" applyNumberFormat="1" applyFont="1" applyAlignment="1">
      <alignment horizontal="center" vertical="center"/>
    </xf>
    <xf numFmtId="2" fontId="6" fillId="0" borderId="0" xfId="0" applyNumberFormat="1" applyFont="1" applyBorder="1"/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16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Fill="1" applyBorder="1"/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6" fontId="6" fillId="3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6" fontId="6" fillId="0" borderId="12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2" fontId="8" fillId="0" borderId="2" xfId="4" applyNumberFormat="1" applyFont="1" applyBorder="1" applyAlignment="1">
      <alignment horizontal="center" vertical="center" wrapText="1"/>
    </xf>
    <xf numFmtId="2" fontId="25" fillId="0" borderId="2" xfId="4" applyNumberFormat="1" applyFont="1" applyBorder="1" applyAlignment="1">
      <alignment horizontal="center" vertical="center" wrapText="1"/>
    </xf>
    <xf numFmtId="2" fontId="8" fillId="0" borderId="2" xfId="5" applyNumberFormat="1" applyFont="1" applyBorder="1" applyAlignment="1">
      <alignment horizontal="center" vertical="center" wrapText="1"/>
    </xf>
    <xf numFmtId="2" fontId="26" fillId="0" borderId="6" xfId="5" applyNumberFormat="1" applyFont="1" applyBorder="1" applyAlignment="1">
      <alignment horizontal="center" vertical="center" wrapText="1"/>
    </xf>
    <xf numFmtId="2" fontId="2" fillId="0" borderId="0" xfId="4" applyNumberFormat="1" applyFont="1" applyAlignment="1">
      <alignment horizontal="center" vertical="center" wrapText="1"/>
    </xf>
    <xf numFmtId="2" fontId="2" fillId="0" borderId="0" xfId="4" applyNumberFormat="1" applyFont="1" applyBorder="1" applyAlignment="1">
      <alignment horizontal="center" vertical="center" wrapText="1"/>
    </xf>
    <xf numFmtId="2" fontId="2" fillId="0" borderId="0" xfId="4" applyNumberFormat="1" applyFont="1" applyBorder="1" applyAlignment="1">
      <alignment horizontal="center" vertical="center"/>
    </xf>
    <xf numFmtId="2" fontId="2" fillId="0" borderId="8" xfId="4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2" fillId="3" borderId="0" xfId="4" applyNumberFormat="1" applyFont="1" applyFill="1" applyAlignment="1">
      <alignment horizontal="center" vertical="center" wrapText="1"/>
    </xf>
    <xf numFmtId="2" fontId="2" fillId="3" borderId="0" xfId="4" applyNumberFormat="1" applyFont="1" applyFill="1" applyBorder="1" applyAlignment="1">
      <alignment horizontal="center" vertical="center"/>
    </xf>
    <xf numFmtId="2" fontId="2" fillId="3" borderId="0" xfId="4" applyNumberFormat="1" applyFont="1" applyFill="1" applyBorder="1" applyAlignment="1">
      <alignment horizontal="center" vertical="center" wrapText="1"/>
    </xf>
    <xf numFmtId="2" fontId="2" fillId="0" borderId="8" xfId="4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2" fontId="2" fillId="3" borderId="15" xfId="4" applyNumberFormat="1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horizontal="center" vertical="center"/>
    </xf>
    <xf numFmtId="2" fontId="2" fillId="3" borderId="15" xfId="4" applyNumberFormat="1" applyFont="1" applyFill="1" applyBorder="1" applyAlignment="1">
      <alignment horizontal="center" vertical="center"/>
    </xf>
    <xf numFmtId="2" fontId="2" fillId="0" borderId="15" xfId="4" applyNumberFormat="1" applyFont="1" applyBorder="1" applyAlignment="1">
      <alignment horizontal="center" vertical="center" wrapText="1"/>
    </xf>
    <xf numFmtId="2" fontId="2" fillId="0" borderId="16" xfId="4" applyNumberFormat="1" applyFont="1" applyFill="1" applyBorder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" fontId="2" fillId="0" borderId="8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10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18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9" fillId="0" borderId="19" xfId="0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3" borderId="0" xfId="1" applyFont="1" applyFill="1" applyBorder="1" applyAlignment="1">
      <alignment horizontal="center" vertical="center"/>
    </xf>
    <xf numFmtId="3" fontId="2" fillId="3" borderId="0" xfId="1" applyNumberFormat="1" applyFont="1" applyFill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16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1" fillId="0" borderId="12" xfId="1" applyFont="1" applyBorder="1" applyAlignment="1">
      <alignment horizontal="center"/>
    </xf>
    <xf numFmtId="0" fontId="0" fillId="0" borderId="12" xfId="0" applyBorder="1" applyAlignment="1">
      <alignment horizontal="center"/>
    </xf>
    <xf numFmtId="1" fontId="21" fillId="0" borderId="12" xfId="1" applyNumberFormat="1" applyFont="1" applyBorder="1"/>
    <xf numFmtId="16" fontId="0" fillId="0" borderId="12" xfId="0" applyNumberFormat="1" applyBorder="1"/>
    <xf numFmtId="0" fontId="0" fillId="0" borderId="13" xfId="0" applyBorder="1"/>
    <xf numFmtId="2" fontId="2" fillId="3" borderId="0" xfId="1" applyNumberFormat="1" applyFont="1" applyFill="1" applyAlignment="1">
      <alignment horizontal="center" vertical="center" wrapText="1"/>
    </xf>
    <xf numFmtId="2" fontId="2" fillId="3" borderId="0" xfId="1" applyNumberFormat="1" applyFont="1" applyFill="1" applyAlignment="1">
      <alignment horizontal="center" vertical="center"/>
    </xf>
    <xf numFmtId="2" fontId="2" fillId="3" borderId="8" xfId="1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Alignment="1">
      <alignment horizontal="center" vertical="center" wrapText="1"/>
    </xf>
    <xf numFmtId="2" fontId="21" fillId="0" borderId="0" xfId="1" applyNumberFormat="1" applyFont="1" applyAlignment="1">
      <alignment horizontal="right"/>
    </xf>
    <xf numFmtId="0" fontId="6" fillId="0" borderId="14" xfId="0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2" fontId="2" fillId="0" borderId="15" xfId="1" applyNumberFormat="1" applyFont="1" applyBorder="1" applyAlignment="1">
      <alignment horizontal="center" vertical="center" wrapText="1"/>
    </xf>
    <xf numFmtId="2" fontId="2" fillId="0" borderId="15" xfId="4" applyNumberFormat="1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2" fontId="2" fillId="0" borderId="15" xfId="4" applyNumberFormat="1" applyFont="1" applyBorder="1" applyAlignment="1">
      <alignment horizontal="center" vertical="center"/>
    </xf>
    <xf numFmtId="2" fontId="2" fillId="0" borderId="16" xfId="4" applyNumberFormat="1" applyFont="1" applyBorder="1" applyAlignment="1">
      <alignment horizontal="center" vertical="center"/>
    </xf>
    <xf numFmtId="2" fontId="21" fillId="0" borderId="7" xfId="1" applyNumberFormat="1" applyFont="1" applyBorder="1" applyAlignment="1">
      <alignment horizontal="right"/>
    </xf>
    <xf numFmtId="2" fontId="2" fillId="0" borderId="0" xfId="1" applyNumberFormat="1" applyFont="1" applyBorder="1" applyAlignment="1">
      <alignment horizontal="center"/>
    </xf>
    <xf numFmtId="2" fontId="2" fillId="0" borderId="8" xfId="1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2" fontId="2" fillId="0" borderId="10" xfId="1" applyNumberFormat="1" applyFont="1" applyBorder="1" applyAlignment="1">
      <alignment horizontal="center"/>
    </xf>
    <xf numFmtId="0" fontId="21" fillId="0" borderId="0" xfId="1" applyFont="1" applyAlignment="1">
      <alignment horizontal="center"/>
    </xf>
    <xf numFmtId="1" fontId="21" fillId="0" borderId="0" xfId="1" applyNumberFormat="1" applyFont="1"/>
    <xf numFmtId="16" fontId="0" fillId="0" borderId="0" xfId="0" applyNumberFormat="1"/>
    <xf numFmtId="1" fontId="29" fillId="0" borderId="0" xfId="1" applyNumberFormat="1" applyFont="1" applyAlignment="1">
      <alignment horizontal="right"/>
    </xf>
    <xf numFmtId="0" fontId="6" fillId="0" borderId="0" xfId="0" applyFont="1" applyAlignment="1"/>
    <xf numFmtId="1" fontId="2" fillId="0" borderId="0" xfId="1" applyNumberFormat="1" applyFont="1" applyFill="1" applyBorder="1" applyAlignment="1">
      <alignment horizontal="left"/>
    </xf>
    <xf numFmtId="2" fontId="21" fillId="0" borderId="0" xfId="1" applyNumberFormat="1" applyFont="1" applyAlignment="1">
      <alignment horizontal="right" vertical="center" wrapText="1"/>
    </xf>
    <xf numFmtId="2" fontId="21" fillId="0" borderId="0" xfId="4" applyNumberFormat="1" applyFont="1" applyFill="1" applyAlignment="1">
      <alignment horizontal="right" wrapText="1"/>
    </xf>
    <xf numFmtId="2" fontId="0" fillId="0" borderId="0" xfId="0" applyNumberFormat="1" applyAlignment="1">
      <alignment horizontal="right"/>
    </xf>
    <xf numFmtId="2" fontId="17" fillId="0" borderId="0" xfId="0" applyNumberFormat="1" applyFont="1" applyAlignment="1">
      <alignment horizontal="right"/>
    </xf>
    <xf numFmtId="2" fontId="21" fillId="0" borderId="0" xfId="4" applyNumberFormat="1" applyFont="1" applyBorder="1" applyAlignment="1">
      <alignment wrapText="1"/>
    </xf>
    <xf numFmtId="2" fontId="22" fillId="0" borderId="0" xfId="4" applyNumberFormat="1" applyBorder="1" applyAlignment="1"/>
    <xf numFmtId="0" fontId="0" fillId="0" borderId="0" xfId="0" applyBorder="1"/>
    <xf numFmtId="0" fontId="5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9" fillId="0" borderId="0" xfId="0" applyFont="1" applyBorder="1" applyAlignment="1">
      <alignment horizontal="center" wrapText="1"/>
    </xf>
    <xf numFmtId="1" fontId="8" fillId="0" borderId="0" xfId="1" applyNumberFormat="1" applyFont="1" applyBorder="1" applyAlignment="1">
      <alignment wrapText="1"/>
    </xf>
    <xf numFmtId="1" fontId="8" fillId="0" borderId="0" xfId="1" applyNumberFormat="1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wrapText="1"/>
    </xf>
    <xf numFmtId="2" fontId="21" fillId="0" borderId="0" xfId="1" applyNumberFormat="1" applyFont="1" applyBorder="1" applyAlignment="1">
      <alignment horizontal="right"/>
    </xf>
    <xf numFmtId="2" fontId="21" fillId="0" borderId="0" xfId="1" applyNumberFormat="1" applyFont="1" applyAlignment="1">
      <alignment horizontal="center" vertical="center" wrapText="1"/>
    </xf>
    <xf numFmtId="1" fontId="2" fillId="0" borderId="0" xfId="4" applyNumberFormat="1" applyFont="1" applyAlignment="1">
      <alignment horizontal="center" vertical="center" wrapText="1"/>
    </xf>
    <xf numFmtId="1" fontId="2" fillId="0" borderId="0" xfId="4" applyNumberFormat="1" applyFont="1" applyBorder="1" applyAlignment="1">
      <alignment horizontal="center" vertical="center" wrapText="1"/>
    </xf>
    <xf numFmtId="0" fontId="33" fillId="0" borderId="0" xfId="0" applyFont="1" applyAlignment="1"/>
    <xf numFmtId="0" fontId="0" fillId="0" borderId="0" xfId="0" applyFont="1"/>
    <xf numFmtId="0" fontId="0" fillId="0" borderId="0" xfId="0" applyFont="1" applyBorder="1"/>
    <xf numFmtId="0" fontId="6" fillId="0" borderId="7" xfId="0" applyFont="1" applyFill="1" applyBorder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21" fillId="0" borderId="11" xfId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6" fontId="0" fillId="0" borderId="12" xfId="0" applyNumberFormat="1" applyFont="1" applyBorder="1"/>
    <xf numFmtId="0" fontId="0" fillId="0" borderId="12" xfId="0" applyFont="1" applyBorder="1"/>
    <xf numFmtId="0" fontId="0" fillId="0" borderId="13" xfId="0" applyFont="1" applyBorder="1"/>
    <xf numFmtId="2" fontId="2" fillId="0" borderId="0" xfId="4" applyNumberFormat="1" applyFont="1" applyBorder="1" applyAlignment="1">
      <alignment horizontal="center" wrapText="1"/>
    </xf>
    <xf numFmtId="2" fontId="2" fillId="0" borderId="0" xfId="5" applyNumberFormat="1" applyFont="1" applyBorder="1" applyAlignment="1">
      <alignment horizontal="center" vertical="center" wrapText="1"/>
    </xf>
    <xf numFmtId="2" fontId="2" fillId="3" borderId="8" xfId="1" applyNumberFormat="1" applyFont="1" applyFill="1" applyBorder="1" applyAlignment="1">
      <alignment horizontal="center" vertical="center"/>
    </xf>
    <xf numFmtId="2" fontId="2" fillId="0" borderId="0" xfId="4" applyNumberFormat="1" applyFont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2" fontId="2" fillId="0" borderId="8" xfId="4" applyNumberFormat="1" applyFont="1" applyBorder="1" applyAlignment="1">
      <alignment horizontal="center"/>
    </xf>
    <xf numFmtId="2" fontId="2" fillId="0" borderId="0" xfId="4" applyNumberFormat="1" applyFont="1" applyFill="1" applyAlignment="1">
      <alignment horizontal="center" wrapText="1"/>
    </xf>
    <xf numFmtId="2" fontId="2" fillId="3" borderId="0" xfId="4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/>
    </xf>
    <xf numFmtId="2" fontId="2" fillId="3" borderId="0" xfId="1" applyNumberFormat="1" applyFont="1" applyFill="1" applyAlignment="1">
      <alignment horizontal="center"/>
    </xf>
    <xf numFmtId="2" fontId="2" fillId="3" borderId="0" xfId="4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vertical="center"/>
    </xf>
    <xf numFmtId="2" fontId="2" fillId="3" borderId="15" xfId="4" applyNumberFormat="1" applyFont="1" applyFill="1" applyBorder="1" applyAlignment="1">
      <alignment horizontal="center" wrapText="1"/>
    </xf>
    <xf numFmtId="2" fontId="6" fillId="0" borderId="15" xfId="0" applyNumberFormat="1" applyFont="1" applyFill="1" applyBorder="1" applyAlignment="1">
      <alignment horizontal="center"/>
    </xf>
    <xf numFmtId="2" fontId="2" fillId="3" borderId="15" xfId="1" applyNumberFormat="1" applyFont="1" applyFill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2" fillId="0" borderId="16" xfId="4" applyNumberFormat="1" applyFont="1" applyBorder="1" applyAlignment="1">
      <alignment horizontal="center"/>
    </xf>
    <xf numFmtId="1" fontId="2" fillId="0" borderId="0" xfId="1" applyNumberFormat="1" applyFont="1" applyBorder="1" applyAlignment="1">
      <alignment horizontal="center"/>
    </xf>
    <xf numFmtId="1" fontId="2" fillId="0" borderId="8" xfId="1" applyNumberFormat="1" applyFont="1" applyBorder="1" applyAlignment="1">
      <alignment horizontal="center"/>
    </xf>
    <xf numFmtId="4" fontId="0" fillId="0" borderId="0" xfId="0" applyNumberFormat="1" applyFont="1" applyFill="1"/>
    <xf numFmtId="0" fontId="0" fillId="0" borderId="0" xfId="0" applyAlignment="1">
      <alignment horizontal="left"/>
    </xf>
    <xf numFmtId="1" fontId="3" fillId="0" borderId="0" xfId="1" applyNumberFormat="1" applyFont="1" applyFill="1" applyBorder="1" applyAlignment="1">
      <alignment wrapText="1"/>
    </xf>
    <xf numFmtId="0" fontId="6" fillId="0" borderId="0" xfId="0" applyFont="1" applyBorder="1"/>
    <xf numFmtId="2" fontId="3" fillId="0" borderId="0" xfId="4" applyNumberFormat="1" applyFont="1" applyBorder="1" applyAlignment="1">
      <alignment wrapText="1"/>
    </xf>
    <xf numFmtId="2" fontId="3" fillId="0" borderId="0" xfId="4" applyNumberFormat="1" applyFont="1" applyBorder="1" applyAlignment="1">
      <alignment vertical="center" wrapText="1"/>
    </xf>
    <xf numFmtId="2" fontId="3" fillId="0" borderId="0" xfId="5" applyNumberFormat="1" applyFont="1" applyBorder="1" applyAlignment="1">
      <alignment vertical="center" wrapText="1"/>
    </xf>
    <xf numFmtId="2" fontId="34" fillId="0" borderId="0" xfId="5" applyNumberFormat="1" applyFont="1" applyBorder="1" applyAlignment="1">
      <alignment vertical="center" wrapText="1"/>
    </xf>
    <xf numFmtId="2" fontId="2" fillId="0" borderId="0" xfId="4" applyNumberFormat="1" applyFont="1" applyBorder="1" applyAlignment="1">
      <alignment horizontal="right"/>
    </xf>
    <xf numFmtId="0" fontId="6" fillId="0" borderId="2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6" fontId="6" fillId="0" borderId="0" xfId="0" applyNumberFormat="1" applyFont="1" applyFill="1" applyAlignment="1">
      <alignment horizontal="center" vertical="center"/>
    </xf>
    <xf numFmtId="2" fontId="2" fillId="0" borderId="0" xfId="1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16" fontId="6" fillId="0" borderId="0" xfId="0" applyNumberFormat="1" applyFont="1"/>
    <xf numFmtId="0" fontId="6" fillId="0" borderId="15" xfId="0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" fontId="2" fillId="0" borderId="12" xfId="1" applyNumberFormat="1" applyFont="1" applyBorder="1"/>
    <xf numFmtId="16" fontId="6" fillId="0" borderId="12" xfId="0" applyNumberFormat="1" applyFont="1" applyBorder="1"/>
    <xf numFmtId="0" fontId="6" fillId="0" borderId="12" xfId="0" applyFont="1" applyBorder="1"/>
    <xf numFmtId="0" fontId="6" fillId="0" borderId="13" xfId="0" applyFont="1" applyBorder="1"/>
    <xf numFmtId="1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right"/>
    </xf>
    <xf numFmtId="2" fontId="2" fillId="0" borderId="0" xfId="1" applyNumberFormat="1" applyFont="1" applyAlignment="1">
      <alignment horizontal="right" vertical="center" wrapText="1"/>
    </xf>
    <xf numFmtId="2" fontId="2" fillId="0" borderId="0" xfId="4" applyNumberFormat="1" applyFont="1" applyFill="1" applyBorder="1" applyAlignment="1">
      <alignment horizontal="center" wrapText="1"/>
    </xf>
    <xf numFmtId="2" fontId="2" fillId="0" borderId="0" xfId="1" applyNumberFormat="1" applyFont="1" applyFill="1" applyAlignment="1">
      <alignment horizontal="center" vertical="center"/>
    </xf>
    <xf numFmtId="2" fontId="2" fillId="0" borderId="0" xfId="5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/>
    </xf>
    <xf numFmtId="2" fontId="2" fillId="0" borderId="15" xfId="4" applyNumberFormat="1" applyFont="1" applyFill="1" applyBorder="1" applyAlignment="1">
      <alignment horizontal="center" wrapText="1"/>
    </xf>
    <xf numFmtId="2" fontId="2" fillId="0" borderId="15" xfId="1" applyNumberFormat="1" applyFont="1" applyFill="1" applyBorder="1" applyAlignment="1">
      <alignment horizontal="center" vertical="center"/>
    </xf>
    <xf numFmtId="2" fontId="2" fillId="0" borderId="15" xfId="1" applyNumberFormat="1" applyFont="1" applyFill="1" applyBorder="1" applyAlignment="1">
      <alignment horizontal="center" vertical="center" wrapText="1"/>
    </xf>
    <xf numFmtId="2" fontId="2" fillId="0" borderId="15" xfId="5" applyNumberFormat="1" applyFont="1" applyFill="1" applyBorder="1" applyAlignment="1">
      <alignment horizontal="center" vertical="center" wrapText="1"/>
    </xf>
    <xf numFmtId="2" fontId="2" fillId="0" borderId="16" xfId="1" applyNumberFormat="1" applyFont="1" applyFill="1" applyBorder="1" applyAlignment="1">
      <alignment horizontal="center" vertical="center"/>
    </xf>
    <xf numFmtId="4" fontId="6" fillId="0" borderId="0" xfId="0" applyNumberFormat="1" applyFont="1" applyFill="1"/>
    <xf numFmtId="0" fontId="6" fillId="0" borderId="0" xfId="0" applyFont="1" applyFill="1" applyBorder="1" applyAlignment="1"/>
    <xf numFmtId="2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" fontId="3" fillId="0" borderId="0" xfId="1" applyNumberFormat="1" applyFont="1" applyBorder="1" applyAlignment="1">
      <alignment wrapText="1"/>
    </xf>
    <xf numFmtId="0" fontId="14" fillId="0" borderId="0" xfId="0" applyFont="1" applyBorder="1"/>
    <xf numFmtId="3" fontId="6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16" fontId="6" fillId="0" borderId="0" xfId="0" applyNumberFormat="1" applyFont="1" applyBorder="1" applyAlignment="1">
      <alignment horizontal="center"/>
    </xf>
    <xf numFmtId="16" fontId="6" fillId="0" borderId="0" xfId="0" applyNumberFormat="1" applyFont="1" applyBorder="1"/>
    <xf numFmtId="2" fontId="2" fillId="0" borderId="0" xfId="1" applyNumberFormat="1" applyFont="1" applyBorder="1" applyAlignment="1">
      <alignment horizontal="right"/>
    </xf>
    <xf numFmtId="2" fontId="2" fillId="0" borderId="0" xfId="4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/>
    </xf>
    <xf numFmtId="0" fontId="9" fillId="0" borderId="24" xfId="0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right" vertical="center" wrapText="1"/>
    </xf>
    <xf numFmtId="0" fontId="4" fillId="0" borderId="0" xfId="0" applyFont="1"/>
    <xf numFmtId="0" fontId="38" fillId="0" borderId="0" xfId="0" applyFont="1"/>
    <xf numFmtId="3" fontId="4" fillId="0" borderId="0" xfId="0" applyNumberFormat="1" applyFont="1" applyAlignment="1">
      <alignment horizontal="right"/>
    </xf>
    <xf numFmtId="16" fontId="4" fillId="0" borderId="0" xfId="0" applyNumberFormat="1" applyFont="1" applyAlignment="1">
      <alignment horizontal="center"/>
    </xf>
    <xf numFmtId="16" fontId="4" fillId="0" borderId="0" xfId="0" applyNumberFormat="1" applyFont="1"/>
    <xf numFmtId="2" fontId="31" fillId="0" borderId="0" xfId="1" applyNumberFormat="1" applyFont="1" applyAlignment="1">
      <alignment horizontal="right" vertical="center" wrapText="1"/>
    </xf>
    <xf numFmtId="2" fontId="31" fillId="0" borderId="0" xfId="4" applyNumberFormat="1" applyFont="1" applyAlignment="1">
      <alignment horizontal="right" wrapText="1"/>
    </xf>
    <xf numFmtId="2" fontId="4" fillId="0" borderId="0" xfId="0" applyNumberFormat="1" applyFont="1" applyAlignment="1">
      <alignment horizontal="right"/>
    </xf>
    <xf numFmtId="0" fontId="14" fillId="0" borderId="0" xfId="0" applyFont="1"/>
    <xf numFmtId="3" fontId="6" fillId="0" borderId="0" xfId="0" applyNumberFormat="1" applyFont="1" applyAlignment="1">
      <alignment horizontal="right"/>
    </xf>
    <xf numFmtId="2" fontId="2" fillId="0" borderId="0" xfId="4" applyNumberFormat="1" applyFont="1" applyFill="1" applyAlignment="1">
      <alignment horizontal="right" wrapText="1"/>
    </xf>
    <xf numFmtId="0" fontId="4" fillId="0" borderId="0" xfId="0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1" fontId="2" fillId="0" borderId="25" xfId="1" applyNumberFormat="1" applyFont="1" applyBorder="1" applyAlignment="1">
      <alignment horizontal="center"/>
    </xf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6" fillId="0" borderId="0" xfId="0" applyFont="1" applyAlignment="1">
      <alignment vertical="center" wrapText="1"/>
    </xf>
    <xf numFmtId="164" fontId="2" fillId="0" borderId="0" xfId="6" applyNumberFormat="1" applyFont="1" applyBorder="1" applyAlignment="1">
      <alignment horizontal="center" vertical="center" wrapText="1"/>
    </xf>
    <xf numFmtId="3" fontId="2" fillId="0" borderId="0" xfId="6" applyNumberFormat="1" applyFont="1" applyAlignment="1">
      <alignment horizontal="center"/>
    </xf>
    <xf numFmtId="2" fontId="2" fillId="0" borderId="0" xfId="4" applyNumberFormat="1" applyFont="1" applyFill="1" applyBorder="1" applyAlignment="1">
      <alignment horizontal="right" wrapText="1"/>
    </xf>
    <xf numFmtId="1" fontId="2" fillId="0" borderId="0" xfId="1" applyNumberFormat="1" applyFont="1" applyBorder="1"/>
    <xf numFmtId="0" fontId="4" fillId="0" borderId="0" xfId="0" applyFont="1" applyBorder="1" applyAlignment="1">
      <alignment vertical="top" wrapText="1"/>
    </xf>
    <xf numFmtId="1" fontId="3" fillId="0" borderId="0" xfId="1" applyNumberFormat="1" applyFont="1" applyBorder="1" applyAlignment="1">
      <alignment horizontal="right"/>
    </xf>
    <xf numFmtId="1" fontId="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vertical="center"/>
    </xf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/>
    <xf numFmtId="0" fontId="6" fillId="0" borderId="1" xfId="0" applyFont="1" applyBorder="1"/>
    <xf numFmtId="0" fontId="6" fillId="0" borderId="10" xfId="0" applyFont="1" applyBorder="1"/>
    <xf numFmtId="0" fontId="6" fillId="0" borderId="0" xfId="0" applyFont="1" applyAlignment="1">
      <alignment vertical="top"/>
    </xf>
    <xf numFmtId="166" fontId="6" fillId="0" borderId="0" xfId="0" applyNumberFormat="1" applyFont="1"/>
    <xf numFmtId="2" fontId="2" fillId="0" borderId="0" xfId="1" applyNumberFormat="1" applyFont="1" applyFill="1" applyBorder="1" applyAlignment="1">
      <alignment horizontal="center" vertical="center"/>
    </xf>
    <xf numFmtId="1" fontId="2" fillId="0" borderId="18" xfId="1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wrapText="1"/>
    </xf>
    <xf numFmtId="2" fontId="3" fillId="0" borderId="0" xfId="4" applyNumberFormat="1" applyFont="1" applyFill="1" applyBorder="1" applyAlignment="1">
      <alignment vertical="center" wrapText="1"/>
    </xf>
    <xf numFmtId="2" fontId="3" fillId="0" borderId="0" xfId="5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2" fontId="35" fillId="0" borderId="0" xfId="0" applyNumberFormat="1" applyFont="1" applyFill="1" applyBorder="1" applyAlignment="1">
      <alignment horizontal="center"/>
    </xf>
    <xf numFmtId="2" fontId="36" fillId="0" borderId="0" xfId="4" applyNumberFormat="1" applyFont="1" applyFill="1" applyAlignment="1">
      <alignment horizontal="center" wrapText="1"/>
    </xf>
    <xf numFmtId="2" fontId="12" fillId="0" borderId="0" xfId="0" applyNumberFormat="1" applyFont="1" applyFill="1" applyBorder="1" applyAlignment="1">
      <alignment horizontal="center"/>
    </xf>
    <xf numFmtId="2" fontId="36" fillId="0" borderId="0" xfId="4" applyNumberFormat="1" applyFont="1" applyFill="1" applyBorder="1" applyAlignment="1">
      <alignment horizontal="center" wrapText="1"/>
    </xf>
    <xf numFmtId="2" fontId="35" fillId="0" borderId="0" xfId="0" applyNumberFormat="1" applyFont="1" applyFill="1" applyBorder="1" applyAlignment="1">
      <alignment horizontal="right"/>
    </xf>
    <xf numFmtId="2" fontId="2" fillId="0" borderId="0" xfId="1" applyNumberFormat="1" applyFont="1" applyFill="1" applyAlignment="1">
      <alignment horizontal="right" vertical="center" wrapText="1"/>
    </xf>
    <xf numFmtId="1" fontId="3" fillId="0" borderId="0" xfId="1" applyNumberFormat="1" applyFont="1" applyFill="1" applyAlignment="1">
      <alignment horizontal="right"/>
    </xf>
    <xf numFmtId="1" fontId="2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2" fontId="4" fillId="0" borderId="0" xfId="0" applyNumberFormat="1" applyFont="1" applyFill="1"/>
    <xf numFmtId="0" fontId="6" fillId="0" borderId="0" xfId="0" applyFont="1" applyFill="1" applyAlignment="1">
      <alignment horizontal="right"/>
    </xf>
    <xf numFmtId="0" fontId="12" fillId="0" borderId="0" xfId="0" applyFont="1" applyFill="1" applyAlignment="1"/>
    <xf numFmtId="0" fontId="4" fillId="0" borderId="0" xfId="0" applyFont="1" applyFill="1" applyAlignment="1">
      <alignment wrapText="1"/>
    </xf>
    <xf numFmtId="0" fontId="6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12" fillId="0" borderId="8" xfId="0" applyFont="1" applyBorder="1" applyAlignment="1">
      <alignment vertical="center"/>
    </xf>
    <xf numFmtId="0" fontId="12" fillId="0" borderId="8" xfId="0" applyFont="1" applyBorder="1"/>
    <xf numFmtId="0" fontId="6" fillId="0" borderId="8" xfId="0" applyFont="1" applyBorder="1"/>
    <xf numFmtId="0" fontId="6" fillId="0" borderId="7" xfId="0" applyFont="1" applyBorder="1"/>
    <xf numFmtId="0" fontId="12" fillId="0" borderId="7" xfId="0" applyFont="1" applyBorder="1" applyAlignment="1">
      <alignment vertical="center"/>
    </xf>
    <xf numFmtId="0" fontId="12" fillId="0" borderId="7" xfId="0" applyFont="1" applyBorder="1"/>
    <xf numFmtId="0" fontId="6" fillId="0" borderId="8" xfId="0" applyFont="1" applyFill="1" applyBorder="1"/>
    <xf numFmtId="0" fontId="6" fillId="0" borderId="7" xfId="0" applyFont="1" applyFill="1" applyBorder="1"/>
    <xf numFmtId="1" fontId="6" fillId="0" borderId="7" xfId="0" applyNumberFormat="1" applyFont="1" applyBorder="1"/>
    <xf numFmtId="1" fontId="2" fillId="0" borderId="7" xfId="1" applyNumberFormat="1" applyFont="1" applyBorder="1"/>
    <xf numFmtId="2" fontId="14" fillId="0" borderId="7" xfId="0" applyNumberFormat="1" applyFont="1" applyFill="1" applyBorder="1"/>
    <xf numFmtId="1" fontId="2" fillId="0" borderId="7" xfId="1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2" fontId="2" fillId="0" borderId="7" xfId="1" applyNumberFormat="1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 vertical="center"/>
    </xf>
    <xf numFmtId="1" fontId="2" fillId="0" borderId="7" xfId="2" applyNumberFormat="1" applyFont="1" applyBorder="1" applyAlignment="1">
      <alignment horizontal="center" vertical="center" wrapText="1"/>
    </xf>
    <xf numFmtId="1" fontId="2" fillId="0" borderId="7" xfId="2" applyNumberFormat="1" applyFont="1" applyBorder="1" applyAlignment="1">
      <alignment horizontal="center" vertical="center"/>
    </xf>
    <xf numFmtId="1" fontId="2" fillId="0" borderId="7" xfId="2" applyNumberFormat="1" applyFont="1" applyFill="1" applyBorder="1" applyAlignment="1">
      <alignment horizontal="center" vertical="center"/>
    </xf>
    <xf numFmtId="1" fontId="2" fillId="2" borderId="7" xfId="2" applyNumberFormat="1" applyFont="1" applyFill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14" fontId="6" fillId="0" borderId="7" xfId="0" applyNumberFormat="1" applyFont="1" applyBorder="1"/>
    <xf numFmtId="2" fontId="6" fillId="0" borderId="7" xfId="0" applyNumberFormat="1" applyFont="1" applyBorder="1"/>
    <xf numFmtId="0" fontId="6" fillId="0" borderId="7" xfId="0" applyFont="1" applyBorder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1" fontId="8" fillId="0" borderId="7" xfId="1" applyNumberFormat="1" applyFont="1" applyBorder="1" applyAlignment="1">
      <alignment horizontal="right"/>
    </xf>
    <xf numFmtId="1" fontId="8" fillId="0" borderId="0" xfId="1" applyNumberFormat="1" applyFont="1" applyAlignment="1">
      <alignment horizontal="right"/>
    </xf>
    <xf numFmtId="1" fontId="8" fillId="0" borderId="9" xfId="1" applyNumberFormat="1" applyFont="1" applyBorder="1" applyAlignment="1">
      <alignment horizontal="right"/>
    </xf>
    <xf numFmtId="1" fontId="8" fillId="0" borderId="1" xfId="1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21" fillId="3" borderId="1" xfId="1" applyFont="1" applyFill="1" applyBorder="1" applyAlignment="1">
      <alignment horizontal="center" vertical="center"/>
    </xf>
    <xf numFmtId="0" fontId="21" fillId="3" borderId="10" xfId="1" applyFont="1" applyFill="1" applyBorder="1" applyAlignment="1">
      <alignment horizontal="center" vertical="center"/>
    </xf>
    <xf numFmtId="1" fontId="8" fillId="0" borderId="17" xfId="1" applyNumberFormat="1" applyFont="1" applyBorder="1" applyAlignment="1">
      <alignment horizontal="right"/>
    </xf>
    <xf numFmtId="1" fontId="8" fillId="0" borderId="18" xfId="1" applyNumberFormat="1" applyFont="1" applyBorder="1" applyAlignment="1">
      <alignment horizontal="right"/>
    </xf>
    <xf numFmtId="0" fontId="21" fillId="3" borderId="0" xfId="1" applyFont="1" applyFill="1" applyBorder="1" applyAlignment="1">
      <alignment horizontal="center" vertical="center"/>
    </xf>
    <xf numFmtId="0" fontId="21" fillId="3" borderId="8" xfId="1" applyFont="1" applyFill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21" fillId="3" borderId="0" xfId="1" applyFont="1" applyFill="1" applyBorder="1" applyAlignment="1">
      <alignment horizontal="center" vertical="center" wrapText="1"/>
    </xf>
    <xf numFmtId="0" fontId="21" fillId="3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3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2" fontId="12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3" fillId="0" borderId="0" xfId="1" applyNumberFormat="1" applyFont="1" applyAlignment="1">
      <alignment horizontal="left"/>
    </xf>
  </cellXfs>
  <cellStyles count="7">
    <cellStyle name="Normal" xfId="0" builtinId="0"/>
    <cellStyle name="Normal 11 3" xfId="4"/>
    <cellStyle name="Normal 2" xfId="1"/>
    <cellStyle name="Normal 3" xfId="3"/>
    <cellStyle name="Normal 4 10" xfId="2"/>
    <cellStyle name="Normal 4 10 2" xfId="6"/>
    <cellStyle name="Normal_05_08_ablation_dat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4"/>
  <sheetViews>
    <sheetView showGridLines="0" workbookViewId="0">
      <selection activeCell="B1" sqref="B1:K94"/>
    </sheetView>
  </sheetViews>
  <sheetFormatPr defaultColWidth="9.109375" defaultRowHeight="13.8" x14ac:dyDescent="0.25"/>
  <cols>
    <col min="1" max="1" width="8.44140625" style="7" customWidth="1"/>
    <col min="2" max="2" width="8.6640625" style="1" customWidth="1"/>
    <col min="3" max="3" width="14.33203125" style="1" customWidth="1"/>
    <col min="4" max="4" width="9.88671875" style="19" customWidth="1"/>
    <col min="5" max="5" width="11" style="1" customWidth="1"/>
    <col min="6" max="6" width="10" style="2" customWidth="1"/>
    <col min="7" max="7" width="8.88671875" style="2" customWidth="1"/>
    <col min="8" max="8" width="7.6640625" style="2" customWidth="1"/>
    <col min="9" max="9" width="9.33203125" style="4" customWidth="1"/>
    <col min="10" max="10" width="7.6640625" style="5" customWidth="1"/>
    <col min="11" max="11" width="6.6640625" style="6" customWidth="1"/>
    <col min="12" max="12" width="9.109375" style="7"/>
    <col min="13" max="13" width="9.33203125" style="7" customWidth="1"/>
    <col min="14" max="14" width="9.33203125" style="6" customWidth="1"/>
    <col min="15" max="15" width="15" style="7" customWidth="1"/>
    <col min="16" max="16" width="11.6640625" style="6" customWidth="1"/>
    <col min="17" max="17" width="11.109375" style="7" customWidth="1"/>
    <col min="18" max="18" width="10.44140625" style="7" customWidth="1"/>
    <col min="19" max="19" width="9.33203125" style="6" bestFit="1" customWidth="1"/>
    <col min="20" max="21" width="9.109375" style="6"/>
    <col min="22" max="16384" width="9.109375" style="7"/>
  </cols>
  <sheetData>
    <row r="1" spans="1:23" ht="15" customHeight="1" x14ac:dyDescent="0.25">
      <c r="B1" s="477" t="s">
        <v>127</v>
      </c>
      <c r="C1" s="477"/>
      <c r="D1" s="477"/>
      <c r="E1" s="477"/>
      <c r="F1" s="477"/>
      <c r="G1" s="477"/>
      <c r="H1" s="477"/>
      <c r="I1" s="477"/>
      <c r="J1" s="477"/>
      <c r="K1" s="477"/>
    </row>
    <row r="2" spans="1:23" ht="15" customHeight="1" x14ac:dyDescent="0.25">
      <c r="B2" s="3" t="s">
        <v>126</v>
      </c>
    </row>
    <row r="3" spans="1:23" ht="24" customHeight="1" x14ac:dyDescent="0.25">
      <c r="A3" s="400"/>
      <c r="B3" s="423">
        <v>2005</v>
      </c>
      <c r="C3" s="423"/>
      <c r="D3" s="423"/>
      <c r="E3" s="423"/>
      <c r="F3" s="423"/>
      <c r="G3" s="423"/>
      <c r="H3" s="423"/>
      <c r="I3" s="423"/>
      <c r="J3" s="423"/>
      <c r="K3" s="423"/>
      <c r="L3" s="401"/>
    </row>
    <row r="4" spans="1:23" s="13" customFormat="1" ht="33" customHeight="1" thickBot="1" x14ac:dyDescent="0.35">
      <c r="A4" s="398"/>
      <c r="B4" s="8" t="s">
        <v>1</v>
      </c>
      <c r="C4" s="9" t="s">
        <v>2</v>
      </c>
      <c r="D4" s="10" t="s">
        <v>3</v>
      </c>
      <c r="E4" s="8" t="s">
        <v>4</v>
      </c>
      <c r="F4" s="11" t="s">
        <v>5</v>
      </c>
      <c r="G4" s="11" t="s">
        <v>6</v>
      </c>
      <c r="H4" s="11" t="s">
        <v>7</v>
      </c>
      <c r="I4" s="12" t="s">
        <v>8</v>
      </c>
      <c r="J4" s="12" t="s">
        <v>9</v>
      </c>
      <c r="K4" s="11" t="s">
        <v>10</v>
      </c>
      <c r="L4" s="402"/>
      <c r="M4" s="14"/>
      <c r="N4" s="15"/>
      <c r="O4" s="15"/>
      <c r="P4" s="16"/>
      <c r="Q4" s="15"/>
      <c r="R4" s="17"/>
      <c r="S4" s="17"/>
      <c r="T4" s="17"/>
      <c r="U4" s="18"/>
      <c r="V4" s="18"/>
      <c r="W4" s="17"/>
    </row>
    <row r="5" spans="1:23" s="23" customFormat="1" ht="16.5" customHeight="1" thickTop="1" x14ac:dyDescent="0.25">
      <c r="A5" s="399"/>
      <c r="B5" s="1" t="s">
        <v>11</v>
      </c>
      <c r="C5" s="19" t="s">
        <v>12</v>
      </c>
      <c r="D5" s="19">
        <v>42179</v>
      </c>
      <c r="E5" s="20" t="s">
        <v>13</v>
      </c>
      <c r="F5" s="21">
        <v>296747.27</v>
      </c>
      <c r="G5" s="21">
        <v>5389407.6500000004</v>
      </c>
      <c r="H5" s="21">
        <v>2361.56</v>
      </c>
      <c r="I5" s="4">
        <v>3.59</v>
      </c>
      <c r="J5" s="5">
        <f t="shared" ref="J5:J68" si="0">(LN(I5)*27.519)+535.59</f>
        <v>570.76347046060266</v>
      </c>
      <c r="K5" s="22">
        <f t="shared" ref="K5:K68" si="1">I5*(J5/1000)</f>
        <v>2.0490408589535631</v>
      </c>
      <c r="L5" s="403"/>
      <c r="N5" s="1"/>
      <c r="O5" s="1"/>
      <c r="P5" s="19"/>
      <c r="Q5" s="24"/>
      <c r="R5" s="21"/>
      <c r="S5" s="21"/>
      <c r="T5" s="21"/>
      <c r="U5" s="4"/>
      <c r="V5" s="5"/>
      <c r="W5" s="22"/>
    </row>
    <row r="6" spans="1:23" s="23" customFormat="1" x14ac:dyDescent="0.25">
      <c r="A6" s="399"/>
      <c r="B6" s="1" t="s">
        <v>15</v>
      </c>
      <c r="C6" s="19" t="s">
        <v>12</v>
      </c>
      <c r="D6" s="19">
        <v>42179</v>
      </c>
      <c r="E6" s="20" t="s">
        <v>13</v>
      </c>
      <c r="F6" s="21">
        <v>296712.25</v>
      </c>
      <c r="G6" s="21">
        <v>5389167.9699999997</v>
      </c>
      <c r="H6" s="21">
        <v>2446.98</v>
      </c>
      <c r="I6" s="4">
        <v>4.2</v>
      </c>
      <c r="J6" s="5">
        <f t="shared" si="0"/>
        <v>575.08209105143692</v>
      </c>
      <c r="K6" s="22">
        <f t="shared" si="1"/>
        <v>2.4153447824160352</v>
      </c>
      <c r="L6" s="403"/>
      <c r="N6" s="1"/>
      <c r="O6" s="1"/>
      <c r="P6" s="19"/>
      <c r="Q6" s="24"/>
      <c r="R6" s="21"/>
      <c r="S6" s="21"/>
      <c r="T6" s="21"/>
      <c r="U6" s="4"/>
      <c r="V6" s="5"/>
      <c r="W6" s="22"/>
    </row>
    <row r="7" spans="1:23" s="23" customFormat="1" x14ac:dyDescent="0.25">
      <c r="A7" s="399"/>
      <c r="B7" s="1" t="s">
        <v>16</v>
      </c>
      <c r="C7" s="19" t="s">
        <v>12</v>
      </c>
      <c r="D7" s="19">
        <v>42179</v>
      </c>
      <c r="E7" s="20" t="s">
        <v>13</v>
      </c>
      <c r="F7" s="21">
        <v>296681.90999999997</v>
      </c>
      <c r="G7" s="21">
        <v>5388898.6299999999</v>
      </c>
      <c r="H7" s="21">
        <v>2525</v>
      </c>
      <c r="I7" s="4">
        <v>4.55</v>
      </c>
      <c r="J7" s="5">
        <f t="shared" si="0"/>
        <v>577.284786323905</v>
      </c>
      <c r="K7" s="22">
        <f t="shared" si="1"/>
        <v>2.6266457777737675</v>
      </c>
      <c r="L7" s="403"/>
      <c r="N7" s="1"/>
      <c r="O7" s="1"/>
      <c r="P7" s="19"/>
      <c r="Q7" s="24"/>
      <c r="R7" s="21"/>
      <c r="S7" s="21"/>
      <c r="T7" s="21"/>
      <c r="U7" s="4"/>
      <c r="V7" s="5"/>
      <c r="W7" s="22"/>
    </row>
    <row r="8" spans="1:23" x14ac:dyDescent="0.25">
      <c r="A8" s="400"/>
      <c r="B8" s="1">
        <v>1</v>
      </c>
      <c r="C8" s="1" t="s">
        <v>17</v>
      </c>
      <c r="D8" s="19">
        <v>42178</v>
      </c>
      <c r="E8" s="20" t="s">
        <v>13</v>
      </c>
      <c r="F8" s="21">
        <v>296547.43</v>
      </c>
      <c r="G8" s="21">
        <v>5389364.0599999996</v>
      </c>
      <c r="H8" s="21">
        <v>2390.0251920000001</v>
      </c>
      <c r="I8" s="4">
        <v>5.95</v>
      </c>
      <c r="J8" s="5">
        <f t="shared" si="0"/>
        <v>584.66714297100395</v>
      </c>
      <c r="K8" s="22">
        <f t="shared" si="1"/>
        <v>3.4787695006774739</v>
      </c>
      <c r="L8" s="401"/>
      <c r="N8" s="1"/>
      <c r="O8" s="1"/>
      <c r="P8" s="19"/>
      <c r="Q8" s="24"/>
      <c r="R8" s="21"/>
      <c r="S8" s="21"/>
      <c r="T8" s="21"/>
      <c r="U8" s="4"/>
      <c r="V8" s="5"/>
      <c r="W8" s="22"/>
    </row>
    <row r="9" spans="1:23" x14ac:dyDescent="0.25">
      <c r="A9" s="400"/>
      <c r="B9" s="1">
        <v>2</v>
      </c>
      <c r="C9" s="1" t="s">
        <v>17</v>
      </c>
      <c r="D9" s="19">
        <v>42178</v>
      </c>
      <c r="E9" s="20" t="s">
        <v>13</v>
      </c>
      <c r="F9" s="21">
        <v>296600.49</v>
      </c>
      <c r="G9" s="21">
        <v>5389347.4199999999</v>
      </c>
      <c r="H9" s="21">
        <v>2391.39984</v>
      </c>
      <c r="I9" s="4">
        <v>3.6</v>
      </c>
      <c r="J9" s="5">
        <f t="shared" si="0"/>
        <v>570.84001849327058</v>
      </c>
      <c r="K9" s="22">
        <f t="shared" si="1"/>
        <v>2.0550240665757742</v>
      </c>
      <c r="L9" s="401"/>
      <c r="N9" s="1"/>
      <c r="O9" s="1"/>
      <c r="P9" s="19"/>
      <c r="Q9" s="24"/>
      <c r="R9" s="21"/>
      <c r="S9" s="21"/>
      <c r="T9" s="21"/>
      <c r="U9" s="4"/>
      <c r="V9" s="5"/>
      <c r="W9" s="22"/>
    </row>
    <row r="10" spans="1:23" x14ac:dyDescent="0.25">
      <c r="A10" s="400"/>
      <c r="B10" s="1">
        <v>3</v>
      </c>
      <c r="C10" s="1" t="s">
        <v>17</v>
      </c>
      <c r="D10" s="19">
        <v>42178</v>
      </c>
      <c r="E10" s="20" t="s">
        <v>13</v>
      </c>
      <c r="F10" s="21">
        <v>296652.81</v>
      </c>
      <c r="G10" s="21">
        <v>5389330.5899999999</v>
      </c>
      <c r="H10" s="21">
        <v>2391.7168320000001</v>
      </c>
      <c r="I10" s="4">
        <v>4.6500000000000004</v>
      </c>
      <c r="J10" s="5">
        <f t="shared" si="0"/>
        <v>577.8830490161522</v>
      </c>
      <c r="K10" s="22">
        <f t="shared" si="1"/>
        <v>2.6871561779251079</v>
      </c>
      <c r="L10" s="401"/>
      <c r="N10" s="1"/>
      <c r="O10" s="1"/>
      <c r="P10" s="19"/>
      <c r="Q10" s="24"/>
      <c r="R10" s="21"/>
      <c r="S10" s="21"/>
      <c r="T10" s="21"/>
      <c r="U10" s="4"/>
      <c r="V10" s="5"/>
      <c r="W10" s="22"/>
    </row>
    <row r="11" spans="1:23" x14ac:dyDescent="0.25">
      <c r="A11" s="400"/>
      <c r="B11" s="1">
        <v>4</v>
      </c>
      <c r="C11" s="1" t="s">
        <v>17</v>
      </c>
      <c r="D11" s="19">
        <v>42178</v>
      </c>
      <c r="E11" s="20" t="s">
        <v>13</v>
      </c>
      <c r="F11" s="21">
        <v>296704.86</v>
      </c>
      <c r="G11" s="21">
        <v>5389315.4699999997</v>
      </c>
      <c r="H11" s="21">
        <v>2392.9116480000002</v>
      </c>
      <c r="I11" s="4">
        <v>3.9</v>
      </c>
      <c r="J11" s="5">
        <f t="shared" si="0"/>
        <v>573.04271376573865</v>
      </c>
      <c r="K11" s="22">
        <f t="shared" si="1"/>
        <v>2.2348665836863808</v>
      </c>
      <c r="L11" s="401"/>
      <c r="N11" s="1"/>
      <c r="O11" s="1"/>
      <c r="P11" s="19"/>
      <c r="Q11" s="24"/>
      <c r="R11" s="21"/>
      <c r="S11" s="21"/>
      <c r="T11" s="21"/>
      <c r="U11" s="4"/>
      <c r="V11" s="5"/>
      <c r="W11" s="22"/>
    </row>
    <row r="12" spans="1:23" x14ac:dyDescent="0.25">
      <c r="A12" s="400"/>
      <c r="B12" s="1">
        <v>5</v>
      </c>
      <c r="C12" s="1" t="s">
        <v>17</v>
      </c>
      <c r="D12" s="19">
        <v>42178</v>
      </c>
      <c r="E12" s="20" t="s">
        <v>13</v>
      </c>
      <c r="F12" s="21">
        <v>296757.34999999998</v>
      </c>
      <c r="G12" s="21">
        <v>5389299.2999999998</v>
      </c>
      <c r="H12" s="21">
        <v>2395.2768959999999</v>
      </c>
      <c r="I12" s="4">
        <v>3.73</v>
      </c>
      <c r="J12" s="5">
        <f t="shared" si="0"/>
        <v>571.81623818197193</v>
      </c>
      <c r="K12" s="22">
        <f t="shared" si="1"/>
        <v>2.1328745684187553</v>
      </c>
      <c r="L12" s="401"/>
      <c r="N12" s="1"/>
      <c r="O12" s="1"/>
      <c r="P12" s="19"/>
      <c r="Q12" s="24"/>
      <c r="R12" s="21"/>
      <c r="S12" s="21"/>
      <c r="T12" s="21"/>
      <c r="U12" s="4"/>
      <c r="V12" s="5"/>
      <c r="W12" s="22"/>
    </row>
    <row r="13" spans="1:23" x14ac:dyDescent="0.25">
      <c r="A13" s="400"/>
      <c r="B13" s="1">
        <v>6</v>
      </c>
      <c r="C13" s="1" t="s">
        <v>17</v>
      </c>
      <c r="D13" s="19">
        <v>42178</v>
      </c>
      <c r="E13" s="20" t="s">
        <v>13</v>
      </c>
      <c r="F13" s="21">
        <v>296809.37</v>
      </c>
      <c r="G13" s="21">
        <v>5389283.3200000003</v>
      </c>
      <c r="H13" s="21">
        <v>2398.3096560000004</v>
      </c>
      <c r="I13" s="4">
        <v>2.63</v>
      </c>
      <c r="J13" s="5">
        <f t="shared" si="0"/>
        <v>562.20042846329363</v>
      </c>
      <c r="K13" s="22">
        <f t="shared" si="1"/>
        <v>1.4785871268584623</v>
      </c>
      <c r="L13" s="401"/>
      <c r="N13" s="1"/>
      <c r="O13" s="1"/>
      <c r="P13" s="19"/>
      <c r="Q13" s="24"/>
      <c r="R13" s="21"/>
      <c r="S13" s="21"/>
      <c r="T13" s="21"/>
      <c r="U13" s="4"/>
      <c r="V13" s="5"/>
      <c r="W13" s="22"/>
    </row>
    <row r="14" spans="1:23" x14ac:dyDescent="0.25">
      <c r="A14" s="400"/>
      <c r="B14" s="1">
        <v>7</v>
      </c>
      <c r="C14" s="1" t="s">
        <v>17</v>
      </c>
      <c r="D14" s="19">
        <v>42178</v>
      </c>
      <c r="E14" s="20" t="s">
        <v>13</v>
      </c>
      <c r="F14" s="21">
        <v>296863.59999999998</v>
      </c>
      <c r="G14" s="21">
        <v>5389269.4800000004</v>
      </c>
      <c r="H14" s="21">
        <v>2404.5184320000003</v>
      </c>
      <c r="I14" s="4">
        <v>2.95</v>
      </c>
      <c r="J14" s="5">
        <f t="shared" si="0"/>
        <v>565.36019648290926</v>
      </c>
      <c r="K14" s="22">
        <f t="shared" si="1"/>
        <v>1.6678125796245824</v>
      </c>
      <c r="L14" s="401"/>
      <c r="N14" s="1"/>
      <c r="O14" s="1"/>
      <c r="P14" s="19"/>
      <c r="Q14" s="24"/>
      <c r="R14" s="21"/>
      <c r="S14" s="21"/>
      <c r="T14" s="21"/>
      <c r="U14" s="4"/>
      <c r="V14" s="5"/>
      <c r="W14" s="22"/>
    </row>
    <row r="15" spans="1:23" x14ac:dyDescent="0.25">
      <c r="A15" s="400"/>
      <c r="B15" s="1">
        <v>8</v>
      </c>
      <c r="C15" s="1" t="s">
        <v>17</v>
      </c>
      <c r="D15" s="19">
        <v>42178</v>
      </c>
      <c r="E15" s="25" t="s">
        <v>13</v>
      </c>
      <c r="F15" s="21">
        <v>296917.59000000003</v>
      </c>
      <c r="G15" s="21">
        <v>5389253.8899999997</v>
      </c>
      <c r="H15" s="21">
        <v>2409.568968</v>
      </c>
      <c r="I15" s="4">
        <v>5.05</v>
      </c>
      <c r="J15" s="5">
        <f t="shared" si="0"/>
        <v>580.15394506702239</v>
      </c>
      <c r="K15" s="22">
        <f t="shared" si="1"/>
        <v>2.9297774225884625</v>
      </c>
      <c r="L15" s="401"/>
      <c r="N15" s="1"/>
      <c r="O15" s="1"/>
      <c r="P15" s="19"/>
      <c r="Q15" s="24"/>
      <c r="R15" s="21"/>
      <c r="S15" s="21"/>
      <c r="T15" s="21"/>
      <c r="U15" s="4"/>
      <c r="V15" s="5"/>
      <c r="W15" s="22"/>
    </row>
    <row r="16" spans="1:23" x14ac:dyDescent="0.25">
      <c r="A16" s="400"/>
      <c r="B16" s="1">
        <v>9</v>
      </c>
      <c r="C16" s="1" t="s">
        <v>17</v>
      </c>
      <c r="D16" s="19">
        <v>42178</v>
      </c>
      <c r="E16" s="20" t="s">
        <v>13</v>
      </c>
      <c r="F16" s="21">
        <v>296974.11</v>
      </c>
      <c r="G16" s="21">
        <v>5389238.9100000001</v>
      </c>
      <c r="H16" s="21">
        <v>2405.3779680000002</v>
      </c>
      <c r="I16" s="4">
        <v>3.33</v>
      </c>
      <c r="J16" s="5">
        <f t="shared" si="0"/>
        <v>568.69459483356559</v>
      </c>
      <c r="K16" s="22">
        <f t="shared" si="1"/>
        <v>1.8937530007957732</v>
      </c>
      <c r="L16" s="401"/>
      <c r="N16" s="1"/>
      <c r="O16" s="1"/>
      <c r="P16" s="19"/>
      <c r="Q16" s="24"/>
      <c r="R16" s="21"/>
      <c r="S16" s="21"/>
      <c r="T16" s="21"/>
      <c r="U16" s="4"/>
      <c r="V16" s="5"/>
      <c r="W16" s="22"/>
    </row>
    <row r="17" spans="1:23" x14ac:dyDescent="0.25">
      <c r="A17" s="400"/>
      <c r="B17" s="1">
        <v>10</v>
      </c>
      <c r="C17" s="1" t="s">
        <v>17</v>
      </c>
      <c r="D17" s="19">
        <v>42178</v>
      </c>
      <c r="E17" s="20" t="s">
        <v>13</v>
      </c>
      <c r="F17" s="21">
        <v>297025.96999999997</v>
      </c>
      <c r="G17" s="21">
        <v>5389224.6299999999</v>
      </c>
      <c r="H17" s="21">
        <v>2421.1147920000003</v>
      </c>
      <c r="I17" s="4">
        <v>3.92</v>
      </c>
      <c r="J17" s="5">
        <f t="shared" si="0"/>
        <v>573.18347622098747</v>
      </c>
      <c r="K17" s="22">
        <f t="shared" si="1"/>
        <v>2.2468792267862705</v>
      </c>
      <c r="L17" s="401"/>
      <c r="N17" s="1"/>
      <c r="O17" s="1"/>
      <c r="P17" s="19"/>
      <c r="Q17" s="24"/>
      <c r="R17" s="21"/>
      <c r="S17" s="21"/>
      <c r="T17" s="21"/>
      <c r="U17" s="4"/>
      <c r="V17" s="5"/>
      <c r="W17" s="22"/>
    </row>
    <row r="18" spans="1:23" x14ac:dyDescent="0.25">
      <c r="A18" s="400"/>
      <c r="B18" s="1">
        <v>11</v>
      </c>
      <c r="C18" s="1" t="s">
        <v>17</v>
      </c>
      <c r="D18" s="19">
        <v>42178</v>
      </c>
      <c r="E18" s="20" t="s">
        <v>13</v>
      </c>
      <c r="F18" s="21">
        <v>297078.56</v>
      </c>
      <c r="G18" s="21">
        <v>5389209.9699999997</v>
      </c>
      <c r="H18" s="21">
        <v>2442.045408</v>
      </c>
      <c r="I18" s="4">
        <v>4.54</v>
      </c>
      <c r="J18" s="5">
        <f t="shared" si="0"/>
        <v>577.22423844469358</v>
      </c>
      <c r="K18" s="22">
        <f t="shared" si="1"/>
        <v>2.620598042538909</v>
      </c>
      <c r="L18" s="401"/>
      <c r="N18" s="1"/>
      <c r="O18" s="1"/>
      <c r="P18" s="19"/>
      <c r="Q18" s="24"/>
      <c r="R18" s="21"/>
      <c r="S18" s="21"/>
      <c r="T18" s="21"/>
      <c r="U18" s="4"/>
      <c r="V18" s="5"/>
      <c r="W18" s="22"/>
    </row>
    <row r="19" spans="1:23" x14ac:dyDescent="0.25">
      <c r="A19" s="400"/>
      <c r="B19" s="1">
        <v>12</v>
      </c>
      <c r="C19" s="1" t="s">
        <v>17</v>
      </c>
      <c r="D19" s="19">
        <v>42178</v>
      </c>
      <c r="E19" s="20" t="s">
        <v>13</v>
      </c>
      <c r="F19" s="21">
        <v>297133.06</v>
      </c>
      <c r="G19" s="21">
        <v>5389195.8399999999</v>
      </c>
      <c r="H19" s="21">
        <v>2450.031168</v>
      </c>
      <c r="I19" s="4">
        <v>3.74</v>
      </c>
      <c r="J19" s="5">
        <f t="shared" si="0"/>
        <v>571.88991694084427</v>
      </c>
      <c r="K19" s="22">
        <f t="shared" si="1"/>
        <v>2.1388682893587574</v>
      </c>
      <c r="L19" s="401"/>
      <c r="N19" s="1"/>
      <c r="O19" s="1"/>
      <c r="P19" s="19"/>
      <c r="Q19" s="24"/>
      <c r="R19" s="21"/>
      <c r="S19" s="21"/>
      <c r="T19" s="21"/>
      <c r="U19" s="4"/>
      <c r="V19" s="5"/>
      <c r="W19" s="22"/>
    </row>
    <row r="20" spans="1:23" x14ac:dyDescent="0.25">
      <c r="A20" s="400"/>
      <c r="B20" s="1">
        <v>13</v>
      </c>
      <c r="C20" s="1" t="s">
        <v>17</v>
      </c>
      <c r="D20" s="19">
        <v>42178</v>
      </c>
      <c r="E20" s="20" t="s">
        <v>13</v>
      </c>
      <c r="F20" s="21">
        <v>297184.19</v>
      </c>
      <c r="G20" s="21">
        <v>5389183.3899999997</v>
      </c>
      <c r="H20" s="21">
        <v>2469.8218320000001</v>
      </c>
      <c r="I20" s="4">
        <v>5.93</v>
      </c>
      <c r="J20" s="5">
        <f t="shared" si="0"/>
        <v>584.5744863178121</v>
      </c>
      <c r="K20" s="22">
        <f t="shared" si="1"/>
        <v>3.4665267038646252</v>
      </c>
      <c r="L20" s="401"/>
      <c r="N20" s="1"/>
      <c r="O20" s="1"/>
      <c r="P20" s="19"/>
      <c r="Q20" s="24"/>
      <c r="R20" s="21"/>
      <c r="S20" s="21"/>
      <c r="T20" s="21"/>
      <c r="U20" s="4"/>
      <c r="V20" s="5"/>
      <c r="W20" s="22"/>
    </row>
    <row r="21" spans="1:23" x14ac:dyDescent="0.25">
      <c r="A21" s="400"/>
      <c r="B21" s="1">
        <v>1</v>
      </c>
      <c r="C21" s="1" t="s">
        <v>18</v>
      </c>
      <c r="D21" s="19">
        <v>42178</v>
      </c>
      <c r="E21" s="20" t="s">
        <v>13</v>
      </c>
      <c r="F21" s="21">
        <v>297236.25</v>
      </c>
      <c r="G21" s="21">
        <v>5389202.2300000004</v>
      </c>
      <c r="H21" s="21">
        <v>2473.8330000000001</v>
      </c>
      <c r="I21" s="4">
        <v>5.2</v>
      </c>
      <c r="J21" s="5">
        <f t="shared" si="0"/>
        <v>580.95943671753923</v>
      </c>
      <c r="K21" s="22">
        <f t="shared" si="1"/>
        <v>3.0209890709312042</v>
      </c>
      <c r="L21" s="401"/>
      <c r="N21" s="1"/>
      <c r="O21" s="1"/>
      <c r="P21" s="19"/>
      <c r="Q21" s="24"/>
      <c r="R21" s="21"/>
      <c r="S21" s="21"/>
      <c r="T21" s="21"/>
      <c r="U21" s="4"/>
      <c r="V21" s="5"/>
      <c r="W21" s="22"/>
    </row>
    <row r="22" spans="1:23" x14ac:dyDescent="0.25">
      <c r="A22" s="400"/>
      <c r="B22" s="1">
        <v>2</v>
      </c>
      <c r="C22" s="1" t="s">
        <v>18</v>
      </c>
      <c r="D22" s="19">
        <v>42178</v>
      </c>
      <c r="E22" s="20" t="s">
        <v>13</v>
      </c>
      <c r="F22" s="21">
        <v>297239.62</v>
      </c>
      <c r="G22" s="21">
        <v>5389229.0599999996</v>
      </c>
      <c r="H22" s="21">
        <v>2464.4756400000001</v>
      </c>
      <c r="I22" s="4">
        <v>5.6</v>
      </c>
      <c r="J22" s="5">
        <f t="shared" si="0"/>
        <v>582.9988140032375</v>
      </c>
      <c r="K22" s="22">
        <f t="shared" si="1"/>
        <v>3.2647933584181299</v>
      </c>
      <c r="L22" s="401"/>
      <c r="N22" s="1"/>
      <c r="O22" s="19"/>
      <c r="P22" s="19"/>
      <c r="Q22" s="24"/>
      <c r="R22" s="21"/>
      <c r="S22" s="21"/>
      <c r="T22" s="21"/>
      <c r="U22" s="4"/>
      <c r="V22" s="5"/>
      <c r="W22" s="22"/>
    </row>
    <row r="23" spans="1:23" x14ac:dyDescent="0.25">
      <c r="A23" s="400"/>
      <c r="B23" s="1">
        <v>3</v>
      </c>
      <c r="C23" s="1" t="s">
        <v>18</v>
      </c>
      <c r="D23" s="19">
        <v>42178</v>
      </c>
      <c r="E23" s="20" t="s">
        <v>13</v>
      </c>
      <c r="F23" s="21">
        <v>297243.82</v>
      </c>
      <c r="G23" s="21">
        <v>5389255.3499999996</v>
      </c>
      <c r="H23" s="21">
        <v>2455.4901359999999</v>
      </c>
      <c r="I23" s="4">
        <v>6.25</v>
      </c>
      <c r="J23" s="5">
        <f t="shared" si="0"/>
        <v>586.02080930088982</v>
      </c>
      <c r="K23" s="22">
        <f t="shared" si="1"/>
        <v>3.6626300581305617</v>
      </c>
      <c r="L23" s="401"/>
      <c r="N23" s="1"/>
      <c r="O23" s="19"/>
      <c r="P23" s="19"/>
      <c r="Q23" s="24"/>
      <c r="R23" s="21"/>
      <c r="S23" s="21"/>
      <c r="T23" s="21"/>
      <c r="U23" s="4"/>
      <c r="V23" s="5"/>
      <c r="W23" s="22"/>
    </row>
    <row r="24" spans="1:23" x14ac:dyDescent="0.25">
      <c r="A24" s="400"/>
      <c r="B24" s="1">
        <v>4</v>
      </c>
      <c r="C24" s="1" t="s">
        <v>18</v>
      </c>
      <c r="D24" s="19">
        <v>42178</v>
      </c>
      <c r="E24" s="20" t="s">
        <v>13</v>
      </c>
      <c r="F24" s="21">
        <v>297248.46999999997</v>
      </c>
      <c r="G24" s="21">
        <v>5389281.2800000003</v>
      </c>
      <c r="H24" s="21">
        <v>2444.3923680000003</v>
      </c>
      <c r="I24" s="4">
        <v>4.45</v>
      </c>
      <c r="J24" s="5">
        <f t="shared" si="0"/>
        <v>576.67322782272652</v>
      </c>
      <c r="K24" s="22">
        <f t="shared" si="1"/>
        <v>2.5661958638111333</v>
      </c>
      <c r="L24" s="401"/>
      <c r="N24" s="1"/>
      <c r="O24" s="19"/>
      <c r="P24" s="19"/>
      <c r="Q24" s="24"/>
      <c r="R24" s="21"/>
      <c r="S24" s="21"/>
      <c r="T24" s="21"/>
      <c r="U24" s="4"/>
      <c r="V24" s="5"/>
      <c r="W24" s="22"/>
    </row>
    <row r="25" spans="1:23" x14ac:dyDescent="0.25">
      <c r="A25" s="400"/>
      <c r="B25" s="1">
        <v>5</v>
      </c>
      <c r="C25" s="1" t="s">
        <v>18</v>
      </c>
      <c r="D25" s="19">
        <v>42178</v>
      </c>
      <c r="E25" s="20" t="s">
        <v>13</v>
      </c>
      <c r="F25" s="21">
        <v>297252.44</v>
      </c>
      <c r="G25" s="21">
        <v>5389309.6799999997</v>
      </c>
      <c r="H25" s="21">
        <v>2435.8975920000003</v>
      </c>
      <c r="I25" s="4">
        <v>4.55</v>
      </c>
      <c r="J25" s="5">
        <f t="shared" si="0"/>
        <v>577.284786323905</v>
      </c>
      <c r="K25" s="22">
        <f t="shared" si="1"/>
        <v>2.6266457777737675</v>
      </c>
      <c r="L25" s="401"/>
      <c r="S25" s="26"/>
      <c r="T25" s="26"/>
      <c r="U25" s="26"/>
      <c r="V25" s="27"/>
    </row>
    <row r="26" spans="1:23" ht="14.4" x14ac:dyDescent="0.3">
      <c r="A26" s="400"/>
      <c r="B26" s="1">
        <v>6</v>
      </c>
      <c r="C26" s="1" t="s">
        <v>18</v>
      </c>
      <c r="D26" s="19">
        <v>42178</v>
      </c>
      <c r="E26" s="20" t="s">
        <v>13</v>
      </c>
      <c r="F26" s="21">
        <v>297256.33</v>
      </c>
      <c r="G26" s="21">
        <v>5389336.6699999999</v>
      </c>
      <c r="H26" s="21">
        <v>2426.555472</v>
      </c>
      <c r="I26" s="4">
        <v>4.55</v>
      </c>
      <c r="J26" s="5">
        <f t="shared" si="0"/>
        <v>577.284786323905</v>
      </c>
      <c r="K26" s="22">
        <f t="shared" si="1"/>
        <v>2.6266457777737675</v>
      </c>
      <c r="L26" s="401"/>
      <c r="S26" s="28"/>
      <c r="T26" s="2"/>
      <c r="U26" s="2"/>
      <c r="V26" s="2"/>
      <c r="W26" s="2"/>
    </row>
    <row r="27" spans="1:23" ht="14.4" x14ac:dyDescent="0.3">
      <c r="A27" s="400"/>
      <c r="B27" s="1">
        <v>7</v>
      </c>
      <c r="C27" s="1" t="s">
        <v>18</v>
      </c>
      <c r="D27" s="19">
        <v>42178</v>
      </c>
      <c r="E27" s="20" t="s">
        <v>13</v>
      </c>
      <c r="F27" s="21">
        <v>297264.45</v>
      </c>
      <c r="G27" s="21">
        <v>5389392.2300000004</v>
      </c>
      <c r="H27" s="21">
        <v>2408.0663039999999</v>
      </c>
      <c r="I27" s="4">
        <v>4.57</v>
      </c>
      <c r="J27" s="5">
        <f t="shared" si="0"/>
        <v>577.40548388581135</v>
      </c>
      <c r="K27" s="22">
        <f t="shared" si="1"/>
        <v>2.6387430613581579</v>
      </c>
      <c r="L27" s="401"/>
      <c r="S27" s="28"/>
      <c r="T27" s="2"/>
      <c r="U27" s="4"/>
      <c r="V27" s="2"/>
      <c r="W27" s="4"/>
    </row>
    <row r="28" spans="1:23" ht="14.4" x14ac:dyDescent="0.3">
      <c r="A28" s="400"/>
      <c r="B28" s="1">
        <v>8</v>
      </c>
      <c r="C28" s="1" t="s">
        <v>18</v>
      </c>
      <c r="D28" s="19">
        <v>42178</v>
      </c>
      <c r="E28" s="20" t="s">
        <v>13</v>
      </c>
      <c r="F28" s="21">
        <v>297271.40000000002</v>
      </c>
      <c r="G28" s="21">
        <v>5389446.4199999999</v>
      </c>
      <c r="H28" s="21">
        <v>2392.7958240000003</v>
      </c>
      <c r="I28" s="4">
        <v>3.55</v>
      </c>
      <c r="J28" s="5">
        <f t="shared" si="0"/>
        <v>570.45513110036768</v>
      </c>
      <c r="K28" s="22">
        <f t="shared" si="1"/>
        <v>2.0251157154063053</v>
      </c>
      <c r="L28" s="401"/>
      <c r="S28" s="28"/>
      <c r="T28" s="2"/>
      <c r="U28" s="4"/>
      <c r="V28" s="2"/>
      <c r="W28" s="4"/>
    </row>
    <row r="29" spans="1:23" ht="14.4" x14ac:dyDescent="0.3">
      <c r="A29" s="400"/>
      <c r="B29" s="1">
        <v>9</v>
      </c>
      <c r="C29" s="1" t="s">
        <v>18</v>
      </c>
      <c r="D29" s="19">
        <v>42178</v>
      </c>
      <c r="E29" s="20" t="s">
        <v>13</v>
      </c>
      <c r="F29" s="21">
        <v>297277.44</v>
      </c>
      <c r="G29" s="21">
        <v>5389500.5</v>
      </c>
      <c r="H29" s="21">
        <v>2380.6343040000002</v>
      </c>
      <c r="I29" s="4">
        <v>3.35</v>
      </c>
      <c r="J29" s="5">
        <f t="shared" si="0"/>
        <v>568.85937975708771</v>
      </c>
      <c r="K29" s="22">
        <f t="shared" si="1"/>
        <v>1.9056789221862438</v>
      </c>
      <c r="L29" s="401"/>
      <c r="S29" s="28"/>
      <c r="T29" s="2"/>
      <c r="U29" s="4"/>
      <c r="V29" s="2"/>
      <c r="W29" s="4"/>
    </row>
    <row r="30" spans="1:23" ht="14.4" x14ac:dyDescent="0.3">
      <c r="A30" s="400"/>
      <c r="B30" s="1">
        <v>10</v>
      </c>
      <c r="C30" s="1" t="s">
        <v>18</v>
      </c>
      <c r="D30" s="19">
        <v>42178</v>
      </c>
      <c r="E30" s="25" t="s">
        <v>13</v>
      </c>
      <c r="F30" s="21">
        <v>297283.08</v>
      </c>
      <c r="G30" s="21">
        <v>5389555.5899999999</v>
      </c>
      <c r="H30" s="21">
        <v>2369.2469759999999</v>
      </c>
      <c r="I30" s="4">
        <v>3.5</v>
      </c>
      <c r="J30" s="5">
        <f t="shared" si="0"/>
        <v>570.06478413002401</v>
      </c>
      <c r="K30" s="22">
        <f t="shared" si="1"/>
        <v>1.9952267444550842</v>
      </c>
      <c r="L30" s="401"/>
      <c r="S30" s="28"/>
      <c r="T30" s="2"/>
      <c r="U30" s="4"/>
      <c r="V30" s="2"/>
      <c r="W30" s="4"/>
    </row>
    <row r="31" spans="1:23" ht="14.4" x14ac:dyDescent="0.3">
      <c r="A31" s="400"/>
      <c r="B31" s="1">
        <v>11</v>
      </c>
      <c r="C31" s="1" t="s">
        <v>18</v>
      </c>
      <c r="D31" s="19">
        <v>42178</v>
      </c>
      <c r="E31" s="20" t="s">
        <v>13</v>
      </c>
      <c r="F31" s="21">
        <v>297287.61</v>
      </c>
      <c r="G31" s="21">
        <v>5389609.8200000003</v>
      </c>
      <c r="H31" s="21">
        <v>2364.3884640000001</v>
      </c>
      <c r="I31" s="4">
        <v>3.72</v>
      </c>
      <c r="J31" s="5">
        <f t="shared" si="0"/>
        <v>571.74236162753641</v>
      </c>
      <c r="K31" s="22">
        <f t="shared" si="1"/>
        <v>2.1268815852544356</v>
      </c>
      <c r="L31" s="401"/>
      <c r="S31" s="28"/>
      <c r="T31" s="2"/>
      <c r="U31" s="4"/>
      <c r="V31" s="2"/>
      <c r="W31" s="4"/>
    </row>
    <row r="32" spans="1:23" ht="14.4" x14ac:dyDescent="0.3">
      <c r="A32" s="400"/>
      <c r="B32" s="1">
        <v>12</v>
      </c>
      <c r="C32" s="1" t="s">
        <v>18</v>
      </c>
      <c r="D32" s="19">
        <v>42178</v>
      </c>
      <c r="E32" s="20" t="s">
        <v>13</v>
      </c>
      <c r="F32" s="21">
        <v>297292.58</v>
      </c>
      <c r="G32" s="21">
        <v>5389665.1200000001</v>
      </c>
      <c r="H32" s="21">
        <v>2356.2716400000004</v>
      </c>
      <c r="I32" s="4">
        <v>3.4</v>
      </c>
      <c r="J32" s="5">
        <f t="shared" si="0"/>
        <v>569.26707610280903</v>
      </c>
      <c r="K32" s="22">
        <f t="shared" si="1"/>
        <v>1.9355080587495506</v>
      </c>
      <c r="L32" s="401"/>
      <c r="S32" s="28"/>
      <c r="T32" s="2"/>
      <c r="U32" s="4"/>
      <c r="V32" s="2"/>
      <c r="W32" s="4"/>
    </row>
    <row r="33" spans="1:23" x14ac:dyDescent="0.25">
      <c r="A33" s="400"/>
      <c r="B33" s="1">
        <v>14</v>
      </c>
      <c r="C33" s="1" t="s">
        <v>18</v>
      </c>
      <c r="D33" s="19">
        <v>42178</v>
      </c>
      <c r="E33" s="20" t="s">
        <v>13</v>
      </c>
      <c r="F33" s="21">
        <v>297301.71000000002</v>
      </c>
      <c r="G33" s="21">
        <v>5389775.79</v>
      </c>
      <c r="H33" s="21">
        <v>2338.3036800000004</v>
      </c>
      <c r="I33" s="4">
        <v>3.45</v>
      </c>
      <c r="J33" s="5">
        <f t="shared" si="0"/>
        <v>569.66882046407977</v>
      </c>
      <c r="K33" s="22">
        <f t="shared" si="1"/>
        <v>1.9653574306010753</v>
      </c>
      <c r="L33" s="401"/>
      <c r="S33" s="26"/>
      <c r="T33" s="26"/>
      <c r="U33" s="26"/>
      <c r="V33" s="27"/>
    </row>
    <row r="34" spans="1:23" x14ac:dyDescent="0.25">
      <c r="A34" s="400"/>
      <c r="B34" s="1">
        <v>15</v>
      </c>
      <c r="C34" s="1" t="s">
        <v>18</v>
      </c>
      <c r="D34" s="19">
        <v>42178</v>
      </c>
      <c r="E34" s="20" t="s">
        <v>13</v>
      </c>
      <c r="F34" s="21">
        <v>297307.17</v>
      </c>
      <c r="G34" s="21">
        <v>5389829.46</v>
      </c>
      <c r="H34" s="21">
        <v>2325.566088</v>
      </c>
      <c r="I34" s="4">
        <v>3.32</v>
      </c>
      <c r="J34" s="5">
        <f t="shared" si="0"/>
        <v>568.61183086140659</v>
      </c>
      <c r="K34" s="22">
        <f t="shared" si="1"/>
        <v>1.8877912784598696</v>
      </c>
      <c r="L34" s="401"/>
      <c r="N34" s="1"/>
      <c r="O34" s="19"/>
      <c r="P34" s="19"/>
      <c r="Q34" s="24"/>
      <c r="R34" s="21"/>
      <c r="S34" s="21"/>
      <c r="T34" s="21"/>
      <c r="U34" s="4"/>
      <c r="V34" s="5"/>
      <c r="W34" s="22"/>
    </row>
    <row r="35" spans="1:23" x14ac:dyDescent="0.25">
      <c r="A35" s="400"/>
      <c r="B35" s="1">
        <v>16</v>
      </c>
      <c r="C35" s="1" t="s">
        <v>18</v>
      </c>
      <c r="D35" s="19">
        <v>42178</v>
      </c>
      <c r="E35" s="20" t="s">
        <v>13</v>
      </c>
      <c r="F35" s="21">
        <v>297309.51</v>
      </c>
      <c r="G35" s="21">
        <v>5389885.7400000002</v>
      </c>
      <c r="H35" s="21">
        <v>2317.3913520000001</v>
      </c>
      <c r="I35" s="4">
        <v>3.8</v>
      </c>
      <c r="J35" s="5">
        <f t="shared" si="0"/>
        <v>572.32789435540735</v>
      </c>
      <c r="K35" s="22">
        <f t="shared" si="1"/>
        <v>2.1748459985505475</v>
      </c>
      <c r="L35" s="401"/>
      <c r="N35" s="1"/>
      <c r="O35" s="19"/>
      <c r="P35" s="19"/>
      <c r="Q35" s="24"/>
      <c r="R35" s="21"/>
      <c r="S35" s="21"/>
      <c r="T35" s="21"/>
      <c r="U35" s="4"/>
      <c r="V35" s="5"/>
      <c r="W35" s="22"/>
    </row>
    <row r="36" spans="1:23" x14ac:dyDescent="0.25">
      <c r="A36" s="400"/>
      <c r="B36" s="1">
        <v>17</v>
      </c>
      <c r="C36" s="1" t="s">
        <v>18</v>
      </c>
      <c r="D36" s="19">
        <v>42178</v>
      </c>
      <c r="E36" s="20" t="s">
        <v>13</v>
      </c>
      <c r="F36" s="21">
        <v>297282.28999999998</v>
      </c>
      <c r="G36" s="21">
        <v>5389883.3499999996</v>
      </c>
      <c r="H36" s="21">
        <v>2308.771608</v>
      </c>
      <c r="I36" s="4">
        <v>3.05</v>
      </c>
      <c r="J36" s="5">
        <f t="shared" si="0"/>
        <v>566.2775814322531</v>
      </c>
      <c r="K36" s="22">
        <f t="shared" si="1"/>
        <v>1.7271466233683721</v>
      </c>
      <c r="L36" s="401"/>
      <c r="N36" s="1"/>
      <c r="O36" s="19"/>
      <c r="P36" s="19"/>
      <c r="Q36" s="24"/>
      <c r="R36" s="21"/>
      <c r="S36" s="21"/>
      <c r="T36" s="21"/>
      <c r="U36" s="4"/>
      <c r="V36" s="5"/>
      <c r="W36" s="22"/>
    </row>
    <row r="37" spans="1:23" x14ac:dyDescent="0.25">
      <c r="A37" s="400"/>
      <c r="B37" s="1">
        <v>18</v>
      </c>
      <c r="C37" s="1" t="s">
        <v>18</v>
      </c>
      <c r="D37" s="19">
        <v>42178</v>
      </c>
      <c r="E37" s="20" t="s">
        <v>13</v>
      </c>
      <c r="F37" s="21">
        <v>297229.14</v>
      </c>
      <c r="G37" s="21">
        <v>5389885.4199999999</v>
      </c>
      <c r="H37" s="21">
        <v>2287.1887200000001</v>
      </c>
      <c r="I37" s="4">
        <v>2.76</v>
      </c>
      <c r="J37" s="5">
        <f t="shared" si="0"/>
        <v>563.52813307546398</v>
      </c>
      <c r="K37" s="22">
        <f t="shared" si="1"/>
        <v>1.5553376472882805</v>
      </c>
      <c r="L37" s="401"/>
      <c r="S37" s="26"/>
      <c r="T37" s="26"/>
      <c r="U37" s="26"/>
      <c r="V37" s="27"/>
    </row>
    <row r="38" spans="1:23" ht="14.4" x14ac:dyDescent="0.3">
      <c r="A38" s="400"/>
      <c r="B38" s="1">
        <v>1</v>
      </c>
      <c r="C38" s="1" t="s">
        <v>26</v>
      </c>
      <c r="D38" s="19">
        <v>42178</v>
      </c>
      <c r="E38" s="20" t="s">
        <v>13</v>
      </c>
      <c r="F38" s="21">
        <v>297229.28000000003</v>
      </c>
      <c r="G38" s="21">
        <v>5389832.04</v>
      </c>
      <c r="H38" s="21">
        <v>2301.4472640000004</v>
      </c>
      <c r="I38" s="4">
        <v>3.08</v>
      </c>
      <c r="J38" s="5">
        <f t="shared" si="0"/>
        <v>566.54693757944358</v>
      </c>
      <c r="K38" s="22">
        <f t="shared" si="1"/>
        <v>1.7449645677446863</v>
      </c>
      <c r="L38" s="401"/>
      <c r="S38" s="28"/>
      <c r="T38" s="2"/>
      <c r="U38" s="2"/>
      <c r="V38" s="2"/>
      <c r="W38" s="2"/>
    </row>
    <row r="39" spans="1:23" ht="14.4" x14ac:dyDescent="0.3">
      <c r="A39" s="400"/>
      <c r="B39" s="1">
        <v>2</v>
      </c>
      <c r="C39" s="1" t="s">
        <v>26</v>
      </c>
      <c r="D39" s="19">
        <v>42178</v>
      </c>
      <c r="E39" s="20" t="s">
        <v>13</v>
      </c>
      <c r="F39" s="21">
        <v>297226.53999999998</v>
      </c>
      <c r="G39" s="21">
        <v>5389779.1299999999</v>
      </c>
      <c r="H39" s="21">
        <v>2317.0194960000003</v>
      </c>
      <c r="I39" s="4">
        <v>2.95</v>
      </c>
      <c r="J39" s="5">
        <f t="shared" si="0"/>
        <v>565.36019648290926</v>
      </c>
      <c r="K39" s="22">
        <f t="shared" si="1"/>
        <v>1.6678125796245824</v>
      </c>
      <c r="L39" s="401"/>
      <c r="S39" s="28"/>
      <c r="T39" s="2"/>
      <c r="U39" s="4"/>
      <c r="V39" s="2"/>
      <c r="W39" s="4"/>
    </row>
    <row r="40" spans="1:23" ht="14.4" x14ac:dyDescent="0.3">
      <c r="A40" s="400"/>
      <c r="B40" s="1">
        <v>3</v>
      </c>
      <c r="C40" s="1" t="s">
        <v>26</v>
      </c>
      <c r="D40" s="19">
        <v>42178</v>
      </c>
      <c r="E40" s="20" t="s">
        <v>13</v>
      </c>
      <c r="F40" s="21">
        <v>297186.02</v>
      </c>
      <c r="G40" s="21">
        <v>5389744.3200000003</v>
      </c>
      <c r="H40" s="21">
        <v>2316.2300640000003</v>
      </c>
      <c r="I40" s="4">
        <v>2.54</v>
      </c>
      <c r="J40" s="5">
        <f t="shared" si="0"/>
        <v>561.24222334587682</v>
      </c>
      <c r="K40" s="22">
        <f t="shared" si="1"/>
        <v>1.4255552472985271</v>
      </c>
      <c r="L40" s="401"/>
      <c r="S40" s="28"/>
      <c r="T40" s="2"/>
      <c r="U40" s="4"/>
      <c r="V40" s="2"/>
      <c r="W40" s="4"/>
    </row>
    <row r="41" spans="1:23" ht="14.4" x14ac:dyDescent="0.3">
      <c r="A41" s="400"/>
      <c r="B41" s="1">
        <v>4</v>
      </c>
      <c r="C41" s="1" t="s">
        <v>26</v>
      </c>
      <c r="D41" s="19">
        <v>42178</v>
      </c>
      <c r="E41" s="20" t="s">
        <v>13</v>
      </c>
      <c r="F41" s="21">
        <v>297141.48</v>
      </c>
      <c r="G41" s="21">
        <v>5389709.3300000001</v>
      </c>
      <c r="H41" s="21">
        <v>2313.6636480000002</v>
      </c>
      <c r="I41" s="4">
        <v>2.4</v>
      </c>
      <c r="J41" s="5">
        <f t="shared" si="0"/>
        <v>559.68202418324199</v>
      </c>
      <c r="K41" s="22">
        <f t="shared" si="1"/>
        <v>1.3432368580397807</v>
      </c>
      <c r="L41" s="401"/>
      <c r="S41" s="28"/>
      <c r="T41" s="2"/>
      <c r="U41" s="4"/>
      <c r="V41" s="2"/>
      <c r="W41" s="4"/>
    </row>
    <row r="42" spans="1:23" ht="14.4" x14ac:dyDescent="0.3">
      <c r="A42" s="400"/>
      <c r="B42" s="1">
        <v>5</v>
      </c>
      <c r="C42" s="1" t="s">
        <v>26</v>
      </c>
      <c r="D42" s="19">
        <v>42178</v>
      </c>
      <c r="E42" s="20" t="s">
        <v>13</v>
      </c>
      <c r="F42" s="21">
        <v>297096.86</v>
      </c>
      <c r="G42" s="21">
        <v>5389678.4100000001</v>
      </c>
      <c r="H42" s="21">
        <v>2310.2041680000002</v>
      </c>
      <c r="I42" s="4">
        <v>2.83</v>
      </c>
      <c r="J42" s="5">
        <f t="shared" si="0"/>
        <v>564.21737482803803</v>
      </c>
      <c r="K42" s="22">
        <f t="shared" si="1"/>
        <v>1.5967351707633477</v>
      </c>
      <c r="L42" s="401"/>
      <c r="S42" s="28"/>
      <c r="T42" s="2"/>
      <c r="U42" s="4"/>
      <c r="V42" s="2"/>
      <c r="W42" s="4"/>
    </row>
    <row r="43" spans="1:23" ht="14.4" x14ac:dyDescent="0.3">
      <c r="A43" s="400"/>
      <c r="B43" s="1">
        <v>6</v>
      </c>
      <c r="C43" s="1" t="s">
        <v>26</v>
      </c>
      <c r="D43" s="19">
        <v>42178</v>
      </c>
      <c r="E43" s="20" t="s">
        <v>13</v>
      </c>
      <c r="F43" s="21">
        <v>297048.99</v>
      </c>
      <c r="G43" s="21">
        <v>5389648.5999999996</v>
      </c>
      <c r="H43" s="21">
        <v>2308.6496880000004</v>
      </c>
      <c r="I43" s="4">
        <v>2.88</v>
      </c>
      <c r="J43" s="5">
        <f t="shared" si="0"/>
        <v>564.69933110465479</v>
      </c>
      <c r="K43" s="22">
        <f t="shared" si="1"/>
        <v>1.6263340735814056</v>
      </c>
      <c r="L43" s="401"/>
      <c r="S43" s="28"/>
      <c r="T43" s="2"/>
      <c r="U43" s="4"/>
      <c r="V43" s="2"/>
      <c r="W43" s="4"/>
    </row>
    <row r="44" spans="1:23" ht="14.4" x14ac:dyDescent="0.3">
      <c r="A44" s="400"/>
      <c r="B44" s="1">
        <v>7</v>
      </c>
      <c r="C44" s="1" t="s">
        <v>26</v>
      </c>
      <c r="D44" s="19">
        <v>42178</v>
      </c>
      <c r="E44" s="20" t="s">
        <v>13</v>
      </c>
      <c r="F44" s="21">
        <v>297001.98</v>
      </c>
      <c r="G44" s="21">
        <v>5389619.5700000003</v>
      </c>
      <c r="H44" s="21">
        <v>2310.1675920000002</v>
      </c>
      <c r="I44" s="4">
        <v>2.97</v>
      </c>
      <c r="J44" s="5">
        <f t="shared" si="0"/>
        <v>565.54613637950524</v>
      </c>
      <c r="K44" s="22">
        <f t="shared" si="1"/>
        <v>1.6796720250471306</v>
      </c>
      <c r="L44" s="401"/>
      <c r="S44" s="28"/>
      <c r="T44" s="2"/>
      <c r="U44" s="4"/>
      <c r="V44" s="2"/>
      <c r="W44" s="4"/>
    </row>
    <row r="45" spans="1:23" x14ac:dyDescent="0.25">
      <c r="A45" s="400"/>
      <c r="B45" s="1">
        <v>8</v>
      </c>
      <c r="C45" s="1" t="s">
        <v>26</v>
      </c>
      <c r="D45" s="19">
        <v>42178</v>
      </c>
      <c r="E45" s="25" t="s">
        <v>13</v>
      </c>
      <c r="F45" s="21">
        <v>296953.03000000003</v>
      </c>
      <c r="G45" s="21">
        <v>5389595.3099999996</v>
      </c>
      <c r="H45" s="21">
        <v>2317.0804560000001</v>
      </c>
      <c r="I45" s="4">
        <v>2.94</v>
      </c>
      <c r="J45" s="5">
        <f t="shared" si="0"/>
        <v>565.26675326918689</v>
      </c>
      <c r="K45" s="22">
        <f t="shared" si="1"/>
        <v>1.6618842546114092</v>
      </c>
      <c r="L45" s="401"/>
      <c r="S45" s="26"/>
      <c r="T45" s="26"/>
      <c r="U45" s="26"/>
      <c r="V45" s="27"/>
    </row>
    <row r="46" spans="1:23" x14ac:dyDescent="0.25">
      <c r="A46" s="400"/>
      <c r="B46" s="1">
        <v>9</v>
      </c>
      <c r="C46" s="1" t="s">
        <v>26</v>
      </c>
      <c r="D46" s="19">
        <v>42178</v>
      </c>
      <c r="E46" s="20" t="s">
        <v>13</v>
      </c>
      <c r="F46" s="21">
        <v>296903.87</v>
      </c>
      <c r="G46" s="21">
        <v>5389568.7599999998</v>
      </c>
      <c r="H46" s="21">
        <v>2323.4081040000001</v>
      </c>
      <c r="I46" s="4">
        <v>2.73</v>
      </c>
      <c r="J46" s="5">
        <f t="shared" si="0"/>
        <v>563.22737598348863</v>
      </c>
      <c r="K46" s="22">
        <f t="shared" si="1"/>
        <v>1.5376107364349239</v>
      </c>
      <c r="L46" s="401"/>
      <c r="S46" s="26"/>
      <c r="T46" s="26"/>
      <c r="U46" s="26"/>
      <c r="V46" s="27"/>
    </row>
    <row r="47" spans="1:23" x14ac:dyDescent="0.25">
      <c r="A47" s="400"/>
      <c r="B47" s="1">
        <v>10</v>
      </c>
      <c r="C47" s="1" t="s">
        <v>26</v>
      </c>
      <c r="D47" s="19">
        <v>42178</v>
      </c>
      <c r="E47" s="20" t="s">
        <v>13</v>
      </c>
      <c r="F47" s="21">
        <v>296853.84000000003</v>
      </c>
      <c r="G47" s="21">
        <v>5389543.25</v>
      </c>
      <c r="H47" s="21">
        <v>2329.4035199999998</v>
      </c>
      <c r="I47" s="4">
        <v>3.4</v>
      </c>
      <c r="J47" s="5">
        <f t="shared" si="0"/>
        <v>569.26707610280903</v>
      </c>
      <c r="K47" s="22">
        <f t="shared" si="1"/>
        <v>1.9355080587495506</v>
      </c>
      <c r="L47" s="401"/>
      <c r="S47" s="26"/>
      <c r="T47" s="26"/>
      <c r="U47" s="26"/>
      <c r="V47" s="27"/>
    </row>
    <row r="48" spans="1:23" x14ac:dyDescent="0.25">
      <c r="A48" s="400"/>
      <c r="B48" s="1">
        <v>11</v>
      </c>
      <c r="C48" s="1" t="s">
        <v>26</v>
      </c>
      <c r="D48" s="19">
        <v>42178</v>
      </c>
      <c r="E48" s="20" t="s">
        <v>13</v>
      </c>
      <c r="F48" s="21">
        <v>296803.56</v>
      </c>
      <c r="G48" s="21">
        <v>5389516.6100000003</v>
      </c>
      <c r="H48" s="21">
        <v>2334.1431600000001</v>
      </c>
      <c r="I48" s="4">
        <v>3.41</v>
      </c>
      <c r="J48" s="5">
        <f t="shared" si="0"/>
        <v>569.34789554415886</v>
      </c>
      <c r="K48" s="22">
        <f t="shared" si="1"/>
        <v>1.9414763238055819</v>
      </c>
      <c r="L48" s="401"/>
      <c r="S48" s="26"/>
      <c r="T48" s="26"/>
      <c r="U48" s="26"/>
      <c r="V48" s="27"/>
    </row>
    <row r="49" spans="1:22" x14ac:dyDescent="0.25">
      <c r="A49" s="400"/>
      <c r="B49" s="1">
        <v>12</v>
      </c>
      <c r="C49" s="1" t="s">
        <v>26</v>
      </c>
      <c r="D49" s="19">
        <v>42178</v>
      </c>
      <c r="E49" s="20" t="s">
        <v>13</v>
      </c>
      <c r="F49" s="21">
        <v>296754.68</v>
      </c>
      <c r="G49" s="21">
        <v>5389490.0300000003</v>
      </c>
      <c r="H49" s="21">
        <v>2340.4982400000004</v>
      </c>
      <c r="I49" s="4">
        <v>3.47</v>
      </c>
      <c r="J49" s="5">
        <f t="shared" si="0"/>
        <v>569.82789027115132</v>
      </c>
      <c r="K49" s="22">
        <f t="shared" si="1"/>
        <v>1.9773027792408953</v>
      </c>
      <c r="L49" s="401"/>
      <c r="S49" s="26"/>
      <c r="T49" s="26"/>
      <c r="U49" s="26"/>
      <c r="V49" s="27"/>
    </row>
    <row r="50" spans="1:22" x14ac:dyDescent="0.25">
      <c r="A50" s="400"/>
      <c r="B50" s="1">
        <v>13</v>
      </c>
      <c r="C50" s="1" t="s">
        <v>26</v>
      </c>
      <c r="D50" s="19">
        <v>42178</v>
      </c>
      <c r="E50" s="20" t="s">
        <v>13</v>
      </c>
      <c r="F50" s="21">
        <v>296706.21999999997</v>
      </c>
      <c r="G50" s="21">
        <v>5389462.8200000003</v>
      </c>
      <c r="H50" s="21">
        <v>2347.2404160000001</v>
      </c>
      <c r="I50" s="4">
        <v>3.4</v>
      </c>
      <c r="J50" s="5">
        <f t="shared" si="0"/>
        <v>569.26707610280903</v>
      </c>
      <c r="K50" s="22">
        <f t="shared" si="1"/>
        <v>1.9355080587495506</v>
      </c>
      <c r="L50" s="401"/>
      <c r="S50" s="26"/>
      <c r="T50" s="26"/>
      <c r="U50" s="26"/>
      <c r="V50" s="27"/>
    </row>
    <row r="51" spans="1:22" x14ac:dyDescent="0.25">
      <c r="A51" s="400"/>
      <c r="B51" s="1">
        <v>13.1</v>
      </c>
      <c r="C51" s="1" t="s">
        <v>26</v>
      </c>
      <c r="D51" s="19">
        <v>42178</v>
      </c>
      <c r="E51" s="20" t="s">
        <v>13</v>
      </c>
      <c r="F51" s="21">
        <v>297296.78000000003</v>
      </c>
      <c r="G51" s="21">
        <v>5389720.3899999997</v>
      </c>
      <c r="H51" s="21">
        <v>2347.1367840000003</v>
      </c>
      <c r="I51" s="4">
        <v>3.63</v>
      </c>
      <c r="J51" s="5">
        <f t="shared" si="0"/>
        <v>571.06839324792816</v>
      </c>
      <c r="K51" s="22">
        <f t="shared" si="1"/>
        <v>2.072978267489979</v>
      </c>
      <c r="L51" s="401"/>
      <c r="S51" s="26"/>
      <c r="T51" s="26"/>
      <c r="U51" s="26"/>
      <c r="V51" s="27"/>
    </row>
    <row r="52" spans="1:22" x14ac:dyDescent="0.25">
      <c r="A52" s="400"/>
      <c r="B52" s="1">
        <v>14</v>
      </c>
      <c r="C52" s="1" t="s">
        <v>26</v>
      </c>
      <c r="D52" s="19">
        <v>42178</v>
      </c>
      <c r="E52" s="20" t="s">
        <v>13</v>
      </c>
      <c r="F52" s="21">
        <v>296657.34000000003</v>
      </c>
      <c r="G52" s="21">
        <v>5389437.5700000003</v>
      </c>
      <c r="H52" s="21">
        <v>2356.2868800000001</v>
      </c>
      <c r="I52" s="4">
        <v>3.49</v>
      </c>
      <c r="J52" s="5">
        <f t="shared" si="0"/>
        <v>569.98604587888235</v>
      </c>
      <c r="K52" s="22">
        <f t="shared" si="1"/>
        <v>1.9892513001172996</v>
      </c>
      <c r="L52" s="401"/>
      <c r="S52" s="26"/>
      <c r="T52" s="26"/>
      <c r="U52" s="26"/>
      <c r="V52" s="27"/>
    </row>
    <row r="53" spans="1:22" x14ac:dyDescent="0.25">
      <c r="A53" s="400"/>
      <c r="B53" s="1">
        <v>15</v>
      </c>
      <c r="C53" s="1" t="s">
        <v>26</v>
      </c>
      <c r="D53" s="19">
        <v>42178</v>
      </c>
      <c r="E53" s="20" t="s">
        <v>13</v>
      </c>
      <c r="F53" s="21">
        <v>296608.26</v>
      </c>
      <c r="G53" s="21">
        <v>5389413.5499999998</v>
      </c>
      <c r="H53" s="21">
        <v>2364.964536</v>
      </c>
      <c r="I53" s="4">
        <v>3.09</v>
      </c>
      <c r="J53" s="5">
        <f t="shared" si="0"/>
        <v>566.63614025074276</v>
      </c>
      <c r="K53" s="22">
        <f t="shared" si="1"/>
        <v>1.750905673374795</v>
      </c>
      <c r="L53" s="401"/>
      <c r="S53" s="26"/>
      <c r="T53" s="26"/>
      <c r="U53" s="26"/>
      <c r="V53" s="27"/>
    </row>
    <row r="54" spans="1:22" x14ac:dyDescent="0.25">
      <c r="A54" s="400"/>
      <c r="B54" s="1">
        <v>16</v>
      </c>
      <c r="C54" s="1" t="s">
        <v>26</v>
      </c>
      <c r="D54" s="19">
        <v>42178</v>
      </c>
      <c r="E54" s="20" t="s">
        <v>13</v>
      </c>
      <c r="F54" s="21">
        <v>296556.36</v>
      </c>
      <c r="G54" s="21">
        <v>5389395.0599999996</v>
      </c>
      <c r="H54" s="21">
        <v>2379.287088</v>
      </c>
      <c r="I54" s="4">
        <v>5.78</v>
      </c>
      <c r="J54" s="5">
        <f t="shared" si="0"/>
        <v>583.86943494378886</v>
      </c>
      <c r="K54" s="22">
        <f t="shared" si="1"/>
        <v>3.3747653339750996</v>
      </c>
      <c r="L54" s="401"/>
      <c r="S54" s="26"/>
      <c r="T54" s="26"/>
      <c r="U54" s="26"/>
      <c r="V54" s="27"/>
    </row>
    <row r="55" spans="1:22" x14ac:dyDescent="0.25">
      <c r="A55" s="400"/>
      <c r="B55" s="1">
        <v>1</v>
      </c>
      <c r="C55" s="1" t="s">
        <v>14</v>
      </c>
      <c r="D55" s="19">
        <v>42179</v>
      </c>
      <c r="E55" s="20" t="s">
        <v>13</v>
      </c>
      <c r="F55" s="21">
        <v>296723.20000000001</v>
      </c>
      <c r="G55" s="21">
        <v>5389256.2000000002</v>
      </c>
      <c r="H55" s="21">
        <v>2417.0853360000001</v>
      </c>
      <c r="I55" s="4">
        <v>6</v>
      </c>
      <c r="J55" s="5">
        <f t="shared" si="0"/>
        <v>584.89742883368683</v>
      </c>
      <c r="K55" s="22">
        <f t="shared" si="1"/>
        <v>3.5093845730021207</v>
      </c>
      <c r="L55" s="401"/>
      <c r="S55" s="26"/>
      <c r="T55" s="26"/>
      <c r="U55" s="26"/>
      <c r="V55" s="27"/>
    </row>
    <row r="56" spans="1:22" x14ac:dyDescent="0.25">
      <c r="A56" s="400"/>
      <c r="B56" s="1">
        <v>2</v>
      </c>
      <c r="C56" s="1" t="s">
        <v>14</v>
      </c>
      <c r="D56" s="19">
        <v>42179</v>
      </c>
      <c r="E56" s="20" t="s">
        <v>13</v>
      </c>
      <c r="F56" s="21">
        <v>296716.40000000002</v>
      </c>
      <c r="G56" s="21">
        <v>5389208.4000000004</v>
      </c>
      <c r="H56" s="21">
        <v>2435.9829359999999</v>
      </c>
      <c r="I56" s="4">
        <v>4.45</v>
      </c>
      <c r="J56" s="5">
        <f t="shared" si="0"/>
        <v>576.67322782272652</v>
      </c>
      <c r="K56" s="22">
        <f t="shared" si="1"/>
        <v>2.5661958638111333</v>
      </c>
      <c r="L56" s="401"/>
      <c r="S56" s="26"/>
      <c r="T56" s="26"/>
      <c r="U56" s="26"/>
      <c r="V56" s="27"/>
    </row>
    <row r="57" spans="1:22" x14ac:dyDescent="0.25">
      <c r="A57" s="400"/>
      <c r="B57" s="1">
        <v>3</v>
      </c>
      <c r="C57" s="1" t="s">
        <v>14</v>
      </c>
      <c r="D57" s="19">
        <v>42179</v>
      </c>
      <c r="E57" s="20" t="s">
        <v>13</v>
      </c>
      <c r="F57" s="21">
        <v>296711.5</v>
      </c>
      <c r="G57" s="21">
        <v>5389157.4000000004</v>
      </c>
      <c r="H57" s="21">
        <v>2449.9793519999998</v>
      </c>
      <c r="I57" s="4">
        <v>4.1500000000000004</v>
      </c>
      <c r="J57" s="5">
        <f t="shared" si="0"/>
        <v>574.75251825002238</v>
      </c>
      <c r="K57" s="22">
        <f t="shared" si="1"/>
        <v>2.3852229507375933</v>
      </c>
      <c r="L57" s="401"/>
      <c r="S57" s="26"/>
      <c r="T57" s="26"/>
      <c r="U57" s="26"/>
      <c r="V57" s="27"/>
    </row>
    <row r="58" spans="1:22" x14ac:dyDescent="0.25">
      <c r="A58" s="400"/>
      <c r="B58" s="1">
        <v>4</v>
      </c>
      <c r="C58" s="1" t="s">
        <v>14</v>
      </c>
      <c r="D58" s="19">
        <v>42179</v>
      </c>
      <c r="E58" s="20" t="s">
        <v>13</v>
      </c>
      <c r="F58" s="21">
        <v>296702.90000000002</v>
      </c>
      <c r="G58" s="21">
        <v>5389107</v>
      </c>
      <c r="H58" s="21">
        <v>2469.4438800000003</v>
      </c>
      <c r="I58" s="4">
        <v>2.63</v>
      </c>
      <c r="J58" s="5">
        <f t="shared" si="0"/>
        <v>562.20042846329363</v>
      </c>
      <c r="K58" s="22">
        <f t="shared" si="1"/>
        <v>1.4785871268584623</v>
      </c>
      <c r="L58" s="401"/>
      <c r="S58" s="26"/>
      <c r="T58" s="26"/>
      <c r="U58" s="26"/>
      <c r="V58" s="27"/>
    </row>
    <row r="59" spans="1:22" x14ac:dyDescent="0.25">
      <c r="A59" s="400"/>
      <c r="B59" s="1">
        <v>5</v>
      </c>
      <c r="C59" s="1" t="s">
        <v>14</v>
      </c>
      <c r="D59" s="19">
        <v>42179</v>
      </c>
      <c r="E59" s="20" t="s">
        <v>13</v>
      </c>
      <c r="F59" s="21">
        <v>296696.59999999998</v>
      </c>
      <c r="G59" s="21">
        <v>5389056.5999999996</v>
      </c>
      <c r="H59" s="21">
        <v>2488.1707919999999</v>
      </c>
      <c r="I59" s="4">
        <v>2.38</v>
      </c>
      <c r="J59" s="5">
        <f t="shared" si="0"/>
        <v>559.451738320559</v>
      </c>
      <c r="K59" s="22">
        <f t="shared" si="1"/>
        <v>1.3314951372029304</v>
      </c>
      <c r="L59" s="401"/>
      <c r="S59" s="26"/>
      <c r="T59" s="26"/>
      <c r="U59" s="26"/>
      <c r="V59" s="27"/>
    </row>
    <row r="60" spans="1:22" x14ac:dyDescent="0.25">
      <c r="A60" s="400"/>
      <c r="B60" s="1">
        <v>6</v>
      </c>
      <c r="C60" s="1" t="s">
        <v>14</v>
      </c>
      <c r="D60" s="19">
        <v>42179</v>
      </c>
      <c r="E60" s="25" t="s">
        <v>13</v>
      </c>
      <c r="F60" s="21">
        <v>296691.3</v>
      </c>
      <c r="G60" s="21">
        <v>5389004.7999999998</v>
      </c>
      <c r="H60" s="21">
        <v>2503.7064480000004</v>
      </c>
      <c r="I60" s="4">
        <v>2.7</v>
      </c>
      <c r="J60" s="5">
        <f t="shared" si="0"/>
        <v>562.92329554147</v>
      </c>
      <c r="K60" s="22">
        <f t="shared" si="1"/>
        <v>1.5198928979619692</v>
      </c>
      <c r="L60" s="401"/>
      <c r="S60" s="26"/>
      <c r="T60" s="26"/>
      <c r="U60" s="26"/>
      <c r="V60" s="27"/>
    </row>
    <row r="61" spans="1:22" x14ac:dyDescent="0.25">
      <c r="A61" s="400"/>
      <c r="B61" s="1">
        <v>7</v>
      </c>
      <c r="C61" s="1" t="s">
        <v>14</v>
      </c>
      <c r="D61" s="19">
        <v>42179</v>
      </c>
      <c r="E61" s="20" t="s">
        <v>13</v>
      </c>
      <c r="F61" s="21">
        <v>296687.40000000002</v>
      </c>
      <c r="G61" s="21">
        <v>5388954.5</v>
      </c>
      <c r="H61" s="21">
        <v>2518.068624</v>
      </c>
      <c r="I61" s="4">
        <v>3.88</v>
      </c>
      <c r="J61" s="5">
        <f t="shared" si="0"/>
        <v>572.90122759288658</v>
      </c>
      <c r="K61" s="22">
        <f t="shared" si="1"/>
        <v>2.2228567630603995</v>
      </c>
      <c r="L61" s="401"/>
      <c r="S61" s="26"/>
      <c r="T61" s="26"/>
      <c r="U61" s="26"/>
      <c r="V61" s="27"/>
    </row>
    <row r="62" spans="1:22" x14ac:dyDescent="0.25">
      <c r="A62" s="400"/>
      <c r="B62" s="1">
        <v>8</v>
      </c>
      <c r="C62" s="1" t="s">
        <v>14</v>
      </c>
      <c r="D62" s="19">
        <v>42179</v>
      </c>
      <c r="E62" s="20" t="s">
        <v>13</v>
      </c>
      <c r="F62" s="21">
        <v>296682.90000000002</v>
      </c>
      <c r="G62" s="21">
        <v>5388901.0999999996</v>
      </c>
      <c r="H62" s="21">
        <v>2533.4762640000004</v>
      </c>
      <c r="I62" s="4">
        <v>4.79</v>
      </c>
      <c r="J62" s="5">
        <f t="shared" si="0"/>
        <v>578.69935039194468</v>
      </c>
      <c r="K62" s="22">
        <f t="shared" si="1"/>
        <v>2.7719698883774146</v>
      </c>
      <c r="L62" s="401"/>
      <c r="S62" s="26"/>
      <c r="T62" s="26"/>
      <c r="U62" s="26"/>
      <c r="V62" s="27"/>
    </row>
    <row r="63" spans="1:22" x14ac:dyDescent="0.25">
      <c r="A63" s="400"/>
      <c r="B63" s="1">
        <v>9</v>
      </c>
      <c r="C63" s="1" t="s">
        <v>14</v>
      </c>
      <c r="D63" s="19">
        <v>42179</v>
      </c>
      <c r="E63" s="20" t="s">
        <v>13</v>
      </c>
      <c r="F63" s="21">
        <v>296676.8</v>
      </c>
      <c r="G63" s="21">
        <v>5388851.2999999998</v>
      </c>
      <c r="H63" s="21">
        <v>2567.4035520000002</v>
      </c>
      <c r="I63" s="4">
        <v>5.81</v>
      </c>
      <c r="J63" s="5">
        <f t="shared" si="0"/>
        <v>584.01189772960151</v>
      </c>
      <c r="K63" s="22">
        <f t="shared" si="1"/>
        <v>3.3931091258089845</v>
      </c>
      <c r="L63" s="401"/>
      <c r="S63" s="26"/>
      <c r="T63" s="26"/>
      <c r="U63" s="26"/>
      <c r="V63" s="27"/>
    </row>
    <row r="64" spans="1:22" x14ac:dyDescent="0.25">
      <c r="A64" s="400"/>
      <c r="B64" s="1">
        <v>10</v>
      </c>
      <c r="C64" s="1" t="s">
        <v>14</v>
      </c>
      <c r="D64" s="19">
        <v>42179</v>
      </c>
      <c r="E64" s="20" t="s">
        <v>13</v>
      </c>
      <c r="F64" s="21">
        <v>296671</v>
      </c>
      <c r="G64" s="21">
        <v>5388801.9000000004</v>
      </c>
      <c r="H64" s="21">
        <v>2570.0736000000002</v>
      </c>
      <c r="I64" s="4">
        <v>4.1500000000000004</v>
      </c>
      <c r="J64" s="5">
        <f t="shared" si="0"/>
        <v>574.75251825002238</v>
      </c>
      <c r="K64" s="22">
        <f t="shared" si="1"/>
        <v>2.3852229507375933</v>
      </c>
      <c r="L64" s="401"/>
      <c r="S64" s="26"/>
      <c r="T64" s="26"/>
      <c r="U64" s="26"/>
      <c r="V64" s="27"/>
    </row>
    <row r="65" spans="1:22" x14ac:dyDescent="0.25">
      <c r="A65" s="400"/>
      <c r="B65" s="1">
        <v>13</v>
      </c>
      <c r="C65" s="1" t="s">
        <v>14</v>
      </c>
      <c r="D65" s="19">
        <v>42179</v>
      </c>
      <c r="E65" s="20" t="s">
        <v>13</v>
      </c>
      <c r="F65" s="21">
        <v>296739.20000000001</v>
      </c>
      <c r="G65" s="21">
        <v>5389355.2999999998</v>
      </c>
      <c r="H65" s="21">
        <v>2380.3691279999998</v>
      </c>
      <c r="I65" s="4">
        <v>3.62</v>
      </c>
      <c r="J65" s="5">
        <f t="shared" si="0"/>
        <v>570.9924787170271</v>
      </c>
      <c r="K65" s="22">
        <f t="shared" si="1"/>
        <v>2.0669927729556381</v>
      </c>
      <c r="L65" s="401"/>
      <c r="S65" s="26"/>
      <c r="T65" s="26"/>
      <c r="U65" s="26"/>
      <c r="V65" s="27"/>
    </row>
    <row r="66" spans="1:22" x14ac:dyDescent="0.25">
      <c r="A66" s="400"/>
      <c r="B66" s="1">
        <v>14</v>
      </c>
      <c r="C66" s="1" t="s">
        <v>14</v>
      </c>
      <c r="D66" s="19">
        <v>42179</v>
      </c>
      <c r="E66" s="20" t="s">
        <v>13</v>
      </c>
      <c r="F66" s="21">
        <v>296745.3</v>
      </c>
      <c r="G66" s="21">
        <v>5389405.9000000004</v>
      </c>
      <c r="H66" s="21">
        <v>2365.440024</v>
      </c>
      <c r="I66" s="4">
        <v>3.15</v>
      </c>
      <c r="J66" s="5">
        <f t="shared" si="0"/>
        <v>567.16536809963634</v>
      </c>
      <c r="K66" s="22">
        <f t="shared" si="1"/>
        <v>1.7865709095138544</v>
      </c>
      <c r="L66" s="401"/>
      <c r="S66" s="26"/>
      <c r="T66" s="26"/>
      <c r="U66" s="26"/>
      <c r="V66" s="27"/>
    </row>
    <row r="67" spans="1:22" x14ac:dyDescent="0.25">
      <c r="A67" s="400"/>
      <c r="B67" s="1">
        <v>15</v>
      </c>
      <c r="C67" s="1" t="s">
        <v>14</v>
      </c>
      <c r="D67" s="19">
        <v>42179</v>
      </c>
      <c r="E67" s="20" t="s">
        <v>13</v>
      </c>
      <c r="F67" s="21">
        <v>296753.3</v>
      </c>
      <c r="G67" s="21">
        <v>5389459.4000000004</v>
      </c>
      <c r="H67" s="21">
        <v>2350.4316720000002</v>
      </c>
      <c r="I67" s="4">
        <v>2.85</v>
      </c>
      <c r="J67" s="5">
        <f t="shared" si="0"/>
        <v>564.41117140360677</v>
      </c>
      <c r="K67" s="22">
        <f t="shared" si="1"/>
        <v>1.6085718385002792</v>
      </c>
      <c r="L67" s="401"/>
      <c r="S67" s="26"/>
      <c r="T67" s="26"/>
      <c r="U67" s="26"/>
      <c r="V67" s="27"/>
    </row>
    <row r="68" spans="1:22" x14ac:dyDescent="0.25">
      <c r="A68" s="400"/>
      <c r="B68" s="1">
        <v>16</v>
      </c>
      <c r="C68" s="1" t="s">
        <v>14</v>
      </c>
      <c r="D68" s="19">
        <v>42179</v>
      </c>
      <c r="E68" s="20" t="s">
        <v>13</v>
      </c>
      <c r="F68" s="21">
        <v>296759.90000000002</v>
      </c>
      <c r="G68" s="21">
        <v>5389511.7999999998</v>
      </c>
      <c r="H68" s="21">
        <v>2335.9902480000001</v>
      </c>
      <c r="I68" s="4">
        <v>3.55</v>
      </c>
      <c r="J68" s="5">
        <f t="shared" si="0"/>
        <v>570.45513110036768</v>
      </c>
      <c r="K68" s="22">
        <f t="shared" si="1"/>
        <v>2.0251157154063053</v>
      </c>
      <c r="L68" s="401"/>
      <c r="S68" s="26"/>
      <c r="T68" s="26"/>
      <c r="U68" s="26"/>
      <c r="V68" s="27"/>
    </row>
    <row r="69" spans="1:22" x14ac:dyDescent="0.25">
      <c r="A69" s="400"/>
      <c r="B69" s="1">
        <v>17</v>
      </c>
      <c r="C69" s="1" t="s">
        <v>14</v>
      </c>
      <c r="D69" s="19">
        <v>42179</v>
      </c>
      <c r="E69" s="20" t="s">
        <v>13</v>
      </c>
      <c r="F69" s="21">
        <v>296767.2</v>
      </c>
      <c r="G69" s="21">
        <v>5389565.5999999996</v>
      </c>
      <c r="H69" s="21">
        <v>2325.998904</v>
      </c>
      <c r="I69" s="4">
        <v>3.08</v>
      </c>
      <c r="J69" s="5">
        <f t="shared" ref="J69:J85" si="2">(LN(I69)*27.519)+535.59</f>
        <v>566.54693757944358</v>
      </c>
      <c r="K69" s="22">
        <f t="shared" ref="K69:K86" si="3">I69*(J69/1000)</f>
        <v>1.7449645677446863</v>
      </c>
      <c r="L69" s="401"/>
      <c r="S69" s="26"/>
      <c r="T69" s="26"/>
      <c r="U69" s="26"/>
      <c r="V69" s="27"/>
    </row>
    <row r="70" spans="1:22" x14ac:dyDescent="0.25">
      <c r="A70" s="400"/>
      <c r="B70" s="1">
        <v>18</v>
      </c>
      <c r="C70" s="1" t="s">
        <v>14</v>
      </c>
      <c r="D70" s="19">
        <v>42179</v>
      </c>
      <c r="E70" s="20" t="s">
        <v>13</v>
      </c>
      <c r="F70" s="21">
        <v>296775.8</v>
      </c>
      <c r="G70" s="21">
        <v>5389619.0999999996</v>
      </c>
      <c r="H70" s="21">
        <v>2314.4073600000002</v>
      </c>
      <c r="I70" s="4">
        <v>2.69</v>
      </c>
      <c r="J70" s="5">
        <f t="shared" si="2"/>
        <v>562.82118410705675</v>
      </c>
      <c r="K70" s="22">
        <f t="shared" si="3"/>
        <v>1.5139889852479826</v>
      </c>
      <c r="L70" s="401"/>
      <c r="S70" s="26"/>
      <c r="T70" s="26"/>
      <c r="U70" s="26"/>
      <c r="V70" s="27"/>
    </row>
    <row r="71" spans="1:22" x14ac:dyDescent="0.25">
      <c r="A71" s="400"/>
      <c r="B71" s="1">
        <v>19</v>
      </c>
      <c r="C71" s="1" t="s">
        <v>14</v>
      </c>
      <c r="D71" s="19">
        <v>42179</v>
      </c>
      <c r="E71" s="20" t="s">
        <v>13</v>
      </c>
      <c r="F71" s="21">
        <v>296783</v>
      </c>
      <c r="G71" s="21">
        <v>5389670.9000000004</v>
      </c>
      <c r="H71" s="21">
        <v>2297.679936</v>
      </c>
      <c r="I71" s="4">
        <v>2.5</v>
      </c>
      <c r="J71" s="5">
        <f t="shared" si="2"/>
        <v>560.80540465044487</v>
      </c>
      <c r="K71" s="22">
        <f t="shared" si="3"/>
        <v>1.4020135116261121</v>
      </c>
      <c r="L71" s="401"/>
      <c r="S71" s="26"/>
      <c r="T71" s="26"/>
      <c r="U71" s="26"/>
      <c r="V71" s="27"/>
    </row>
    <row r="72" spans="1:22" x14ac:dyDescent="0.25">
      <c r="A72" s="400"/>
      <c r="B72" s="1">
        <v>1</v>
      </c>
      <c r="C72" s="1" t="s">
        <v>27</v>
      </c>
      <c r="D72" s="19">
        <v>42179</v>
      </c>
      <c r="E72" s="20" t="s">
        <v>13</v>
      </c>
      <c r="F72" s="21">
        <v>296647.59999999998</v>
      </c>
      <c r="G72" s="21">
        <v>5388849.7000000002</v>
      </c>
      <c r="H72" s="21">
        <v>2552.6542800000002</v>
      </c>
      <c r="I72" s="4">
        <v>6.8</v>
      </c>
      <c r="J72" s="5">
        <f t="shared" si="2"/>
        <v>588.34179336463819</v>
      </c>
      <c r="K72" s="22">
        <f t="shared" si="3"/>
        <v>4.00072419487954</v>
      </c>
      <c r="L72" s="401"/>
      <c r="S72" s="26"/>
      <c r="T72" s="26"/>
      <c r="U72" s="26"/>
      <c r="V72" s="27"/>
    </row>
    <row r="73" spans="1:22" x14ac:dyDescent="0.25">
      <c r="A73" s="400"/>
      <c r="B73" s="1">
        <v>2</v>
      </c>
      <c r="C73" s="1" t="s">
        <v>27</v>
      </c>
      <c r="D73" s="19">
        <v>42179</v>
      </c>
      <c r="E73" s="20" t="s">
        <v>13</v>
      </c>
      <c r="F73" s="21">
        <v>296621</v>
      </c>
      <c r="G73" s="21">
        <v>5388850.7999999998</v>
      </c>
      <c r="H73" s="21">
        <v>2551.6240560000001</v>
      </c>
      <c r="I73" s="4">
        <v>7</v>
      </c>
      <c r="J73" s="5">
        <f t="shared" si="2"/>
        <v>589.13950139185317</v>
      </c>
      <c r="K73" s="22">
        <f t="shared" si="3"/>
        <v>4.1239765097429721</v>
      </c>
      <c r="L73" s="401"/>
      <c r="S73" s="26"/>
      <c r="T73" s="26"/>
      <c r="U73" s="26"/>
      <c r="V73" s="27"/>
    </row>
    <row r="74" spans="1:22" x14ac:dyDescent="0.25">
      <c r="A74" s="400"/>
      <c r="B74" s="1">
        <v>3</v>
      </c>
      <c r="C74" s="1" t="s">
        <v>27</v>
      </c>
      <c r="D74" s="19">
        <v>42179</v>
      </c>
      <c r="E74" s="20" t="s">
        <v>13</v>
      </c>
      <c r="F74" s="21">
        <v>296593.5</v>
      </c>
      <c r="G74" s="21">
        <v>5388851.5</v>
      </c>
      <c r="H74" s="21">
        <v>2554.4861280000005</v>
      </c>
      <c r="I74" s="4">
        <v>6.85</v>
      </c>
      <c r="J74" s="5">
        <f t="shared" si="2"/>
        <v>588.54339866193186</v>
      </c>
      <c r="K74" s="22">
        <f t="shared" si="3"/>
        <v>4.031522280834233</v>
      </c>
      <c r="L74" s="401"/>
      <c r="S74" s="26"/>
      <c r="T74" s="26"/>
      <c r="U74" s="26"/>
      <c r="V74" s="27"/>
    </row>
    <row r="75" spans="1:22" x14ac:dyDescent="0.25">
      <c r="A75" s="400"/>
      <c r="B75" s="1">
        <v>4</v>
      </c>
      <c r="C75" s="1" t="s">
        <v>27</v>
      </c>
      <c r="D75" s="19">
        <v>42179</v>
      </c>
      <c r="E75" s="25" t="s">
        <v>13</v>
      </c>
      <c r="F75" s="21">
        <v>296567.40000000002</v>
      </c>
      <c r="G75" s="21">
        <v>5388852.5</v>
      </c>
      <c r="H75" s="21">
        <v>2556.7599359999999</v>
      </c>
      <c r="I75" s="4">
        <v>6.15</v>
      </c>
      <c r="J75" s="5">
        <f t="shared" si="2"/>
        <v>585.57694483956129</v>
      </c>
      <c r="K75" s="22">
        <f t="shared" si="3"/>
        <v>3.6012982107633018</v>
      </c>
      <c r="L75" s="401"/>
      <c r="S75" s="26"/>
      <c r="T75" s="26"/>
      <c r="U75" s="26"/>
      <c r="V75" s="27"/>
    </row>
    <row r="76" spans="1:22" x14ac:dyDescent="0.25">
      <c r="A76" s="400"/>
      <c r="B76" s="1">
        <v>5</v>
      </c>
      <c r="C76" s="1" t="s">
        <v>27</v>
      </c>
      <c r="D76" s="19">
        <v>42179</v>
      </c>
      <c r="E76" s="20" t="s">
        <v>13</v>
      </c>
      <c r="F76" s="21">
        <v>296543.40000000002</v>
      </c>
      <c r="G76" s="21">
        <v>5388852</v>
      </c>
      <c r="H76" s="21">
        <v>2567.0225519999999</v>
      </c>
      <c r="I76" s="4">
        <v>5.43</v>
      </c>
      <c r="J76" s="5">
        <f t="shared" si="2"/>
        <v>582.15047302705568</v>
      </c>
      <c r="K76" s="22">
        <f t="shared" si="3"/>
        <v>3.1610770685369123</v>
      </c>
      <c r="L76" s="401"/>
      <c r="S76" s="26"/>
      <c r="T76" s="26"/>
      <c r="U76" s="26"/>
      <c r="V76" s="27"/>
    </row>
    <row r="77" spans="1:22" x14ac:dyDescent="0.25">
      <c r="A77" s="400"/>
      <c r="B77" s="1">
        <v>6</v>
      </c>
      <c r="C77" s="1" t="s">
        <v>27</v>
      </c>
      <c r="D77" s="19">
        <v>42179</v>
      </c>
      <c r="E77" s="20" t="s">
        <v>13</v>
      </c>
      <c r="F77" s="21">
        <v>296703.8</v>
      </c>
      <c r="G77" s="21">
        <v>5388849.2000000002</v>
      </c>
      <c r="H77" s="21">
        <v>2548.5699600000003</v>
      </c>
      <c r="I77" s="4">
        <v>6.6</v>
      </c>
      <c r="J77" s="5">
        <f t="shared" si="2"/>
        <v>587.52026967172208</v>
      </c>
      <c r="K77" s="22">
        <f t="shared" si="3"/>
        <v>3.8776337798333658</v>
      </c>
      <c r="L77" s="401"/>
      <c r="S77" s="26"/>
      <c r="T77" s="26"/>
      <c r="U77" s="26"/>
      <c r="V77" s="27"/>
    </row>
    <row r="78" spans="1:22" x14ac:dyDescent="0.25">
      <c r="A78" s="400"/>
      <c r="B78" s="1">
        <v>7</v>
      </c>
      <c r="C78" s="1" t="s">
        <v>27</v>
      </c>
      <c r="D78" s="19">
        <v>42179</v>
      </c>
      <c r="E78" s="20" t="s">
        <v>13</v>
      </c>
      <c r="F78" s="21">
        <v>296736.40000000002</v>
      </c>
      <c r="G78" s="21">
        <v>5388852</v>
      </c>
      <c r="H78" s="21">
        <v>2552.3769120000002</v>
      </c>
      <c r="I78" s="4">
        <v>7</v>
      </c>
      <c r="J78" s="5">
        <f t="shared" si="2"/>
        <v>589.13950139185317</v>
      </c>
      <c r="K78" s="22">
        <f t="shared" si="3"/>
        <v>4.1239765097429721</v>
      </c>
      <c r="L78" s="401"/>
      <c r="S78" s="26"/>
      <c r="T78" s="26"/>
      <c r="U78" s="26"/>
      <c r="V78" s="27"/>
    </row>
    <row r="79" spans="1:22" x14ac:dyDescent="0.25">
      <c r="A79" s="400"/>
      <c r="B79" s="1">
        <v>8</v>
      </c>
      <c r="C79" s="1" t="s">
        <v>27</v>
      </c>
      <c r="D79" s="19">
        <v>42179</v>
      </c>
      <c r="E79" s="20" t="s">
        <v>13</v>
      </c>
      <c r="F79" s="21">
        <v>296762.8</v>
      </c>
      <c r="G79" s="21">
        <v>5388848.9000000004</v>
      </c>
      <c r="H79" s="21">
        <v>2552.4500640000001</v>
      </c>
      <c r="I79" s="4">
        <v>5.46</v>
      </c>
      <c r="J79" s="5">
        <f t="shared" si="2"/>
        <v>582.30209324531779</v>
      </c>
      <c r="K79" s="22">
        <f t="shared" si="3"/>
        <v>3.179369429119435</v>
      </c>
      <c r="L79" s="401"/>
      <c r="S79" s="26"/>
      <c r="T79" s="26"/>
      <c r="U79" s="26"/>
      <c r="V79" s="27"/>
    </row>
    <row r="80" spans="1:22" x14ac:dyDescent="0.25">
      <c r="A80" s="400"/>
      <c r="B80" s="1">
        <v>9</v>
      </c>
      <c r="C80" s="1" t="s">
        <v>27</v>
      </c>
      <c r="D80" s="19">
        <v>42179</v>
      </c>
      <c r="E80" s="20" t="s">
        <v>13</v>
      </c>
      <c r="F80" s="21">
        <v>296789.09999999998</v>
      </c>
      <c r="G80" s="21">
        <v>5388848</v>
      </c>
      <c r="H80" s="21">
        <v>2554.095984</v>
      </c>
      <c r="I80" s="4">
        <v>5.21</v>
      </c>
      <c r="J80" s="5">
        <f t="shared" si="2"/>
        <v>581.01230705080468</v>
      </c>
      <c r="K80" s="22">
        <f t="shared" si="3"/>
        <v>3.0270741197346922</v>
      </c>
      <c r="L80" s="401"/>
      <c r="S80" s="26"/>
      <c r="T80" s="26"/>
      <c r="U80" s="26"/>
      <c r="V80" s="27"/>
    </row>
    <row r="81" spans="1:22" x14ac:dyDescent="0.25">
      <c r="A81" s="400"/>
      <c r="B81" s="1">
        <v>10</v>
      </c>
      <c r="C81" s="1" t="s">
        <v>27</v>
      </c>
      <c r="D81" s="19">
        <v>42179</v>
      </c>
      <c r="E81" s="20" t="s">
        <v>13</v>
      </c>
      <c r="F81" s="21">
        <v>296815.3</v>
      </c>
      <c r="G81" s="21">
        <v>5388846.5</v>
      </c>
      <c r="H81" s="21">
        <v>2556.44904</v>
      </c>
      <c r="I81" s="4">
        <v>5.73</v>
      </c>
      <c r="J81" s="5">
        <f t="shared" si="2"/>
        <v>583.63034569006663</v>
      </c>
      <c r="K81" s="22">
        <f t="shared" si="3"/>
        <v>3.3442018808040821</v>
      </c>
      <c r="L81" s="401"/>
      <c r="S81" s="26"/>
      <c r="T81" s="26"/>
      <c r="U81" s="26"/>
      <c r="V81" s="27"/>
    </row>
    <row r="82" spans="1:22" x14ac:dyDescent="0.25">
      <c r="A82" s="400"/>
      <c r="B82" s="1">
        <v>11</v>
      </c>
      <c r="C82" s="1" t="s">
        <v>27</v>
      </c>
      <c r="D82" s="19">
        <v>42179</v>
      </c>
      <c r="E82" s="20" t="s">
        <v>13</v>
      </c>
      <c r="F82" s="21">
        <v>296841.2</v>
      </c>
      <c r="G82" s="21">
        <v>5388843</v>
      </c>
      <c r="H82" s="21">
        <v>2561.8958160000002</v>
      </c>
      <c r="I82" s="4">
        <v>7</v>
      </c>
      <c r="J82" s="5">
        <f t="shared" si="2"/>
        <v>589.13950139185317</v>
      </c>
      <c r="K82" s="22">
        <f t="shared" si="3"/>
        <v>4.1239765097429721</v>
      </c>
      <c r="L82" s="401"/>
      <c r="S82" s="26"/>
      <c r="T82" s="26"/>
      <c r="U82" s="26"/>
      <c r="V82" s="27"/>
    </row>
    <row r="83" spans="1:22" x14ac:dyDescent="0.25">
      <c r="A83" s="400"/>
      <c r="B83" s="1">
        <v>12</v>
      </c>
      <c r="C83" s="1" t="s">
        <v>27</v>
      </c>
      <c r="D83" s="19">
        <v>42179</v>
      </c>
      <c r="E83" s="20" t="s">
        <v>13</v>
      </c>
      <c r="F83" s="21">
        <v>296865.90000000002</v>
      </c>
      <c r="G83" s="21">
        <v>5388840.4000000004</v>
      </c>
      <c r="H83" s="21">
        <v>2564.8066559999997</v>
      </c>
      <c r="I83" s="4">
        <v>6.47</v>
      </c>
      <c r="J83" s="5">
        <f t="shared" si="2"/>
        <v>586.97281933016404</v>
      </c>
      <c r="K83" s="22">
        <f t="shared" si="3"/>
        <v>3.7977141410661615</v>
      </c>
      <c r="L83" s="401"/>
      <c r="S83" s="26"/>
      <c r="T83" s="26"/>
      <c r="U83" s="26"/>
      <c r="V83" s="27"/>
    </row>
    <row r="84" spans="1:22" x14ac:dyDescent="0.25">
      <c r="A84" s="400"/>
      <c r="B84" s="29" t="s">
        <v>28</v>
      </c>
      <c r="C84" s="30" t="s">
        <v>29</v>
      </c>
      <c r="D84" s="30">
        <v>42180</v>
      </c>
      <c r="E84" s="20" t="s">
        <v>13</v>
      </c>
      <c r="F84" s="31">
        <v>296747.27</v>
      </c>
      <c r="G84" s="31">
        <v>5389409.6500000004</v>
      </c>
      <c r="H84" s="31">
        <v>2360</v>
      </c>
      <c r="I84" s="32">
        <v>3.1</v>
      </c>
      <c r="J84" s="5">
        <f t="shared" si="2"/>
        <v>566.72505470612361</v>
      </c>
      <c r="K84" s="22">
        <f t="shared" si="3"/>
        <v>1.7568476695889834</v>
      </c>
      <c r="L84" s="401"/>
      <c r="S84" s="26"/>
      <c r="T84" s="26"/>
      <c r="U84" s="26"/>
      <c r="V84" s="27"/>
    </row>
    <row r="85" spans="1:22" x14ac:dyDescent="0.25">
      <c r="A85" s="400"/>
      <c r="B85" s="29" t="s">
        <v>30</v>
      </c>
      <c r="C85" s="30" t="s">
        <v>29</v>
      </c>
      <c r="D85" s="30">
        <v>42181</v>
      </c>
      <c r="E85" s="20" t="s">
        <v>13</v>
      </c>
      <c r="F85" s="31">
        <v>296681.90999999997</v>
      </c>
      <c r="G85" s="31">
        <v>5388896.6299999999</v>
      </c>
      <c r="H85" s="31">
        <v>2522</v>
      </c>
      <c r="I85" s="32">
        <v>4.55</v>
      </c>
      <c r="J85" s="5">
        <f t="shared" si="2"/>
        <v>577.284786323905</v>
      </c>
      <c r="K85" s="22">
        <f t="shared" si="3"/>
        <v>2.6266457777737675</v>
      </c>
      <c r="L85" s="401"/>
      <c r="S85" s="26"/>
      <c r="T85" s="26"/>
      <c r="U85" s="26"/>
      <c r="V85" s="27"/>
    </row>
    <row r="86" spans="1:22" x14ac:dyDescent="0.25">
      <c r="A86" s="400"/>
      <c r="B86" s="33" t="s">
        <v>31</v>
      </c>
      <c r="C86" s="34" t="s">
        <v>31</v>
      </c>
      <c r="D86" s="34">
        <v>42178</v>
      </c>
      <c r="E86" s="1" t="s">
        <v>32</v>
      </c>
      <c r="F86" s="35">
        <v>296530.071</v>
      </c>
      <c r="G86" s="35">
        <v>5389175.8870000001</v>
      </c>
      <c r="H86" s="35">
        <v>2458.5740000000001</v>
      </c>
      <c r="I86" s="36">
        <v>0</v>
      </c>
      <c r="J86" s="5">
        <v>0</v>
      </c>
      <c r="K86" s="22">
        <f t="shared" si="3"/>
        <v>0</v>
      </c>
      <c r="L86" s="401"/>
      <c r="S86" s="26"/>
      <c r="T86" s="26"/>
      <c r="U86" s="26"/>
      <c r="V86" s="27"/>
    </row>
    <row r="87" spans="1:22" x14ac:dyDescent="0.25">
      <c r="A87" s="400"/>
      <c r="B87" s="37"/>
      <c r="C87" s="37"/>
      <c r="D87" s="38"/>
      <c r="E87" s="37"/>
      <c r="F87" s="39"/>
      <c r="G87" s="40"/>
      <c r="H87" s="39"/>
      <c r="I87" s="39"/>
      <c r="J87" s="39"/>
      <c r="K87" s="39"/>
      <c r="L87" s="401"/>
      <c r="S87" s="26"/>
      <c r="T87" s="26"/>
      <c r="U87" s="26"/>
      <c r="V87" s="27"/>
    </row>
    <row r="88" spans="1:22" ht="14.4" x14ac:dyDescent="0.3">
      <c r="G88" s="28" t="s">
        <v>19</v>
      </c>
      <c r="H88" s="2">
        <f>COUNT(H5:H86)</f>
        <v>82</v>
      </c>
      <c r="I88" s="2">
        <f>COUNT(I5:I86)</f>
        <v>82</v>
      </c>
      <c r="J88" s="2">
        <f>COUNT(J5:J86)</f>
        <v>82</v>
      </c>
      <c r="K88" s="2">
        <f>COUNT(K5:K86)</f>
        <v>82</v>
      </c>
      <c r="S88" s="26"/>
      <c r="T88" s="26"/>
      <c r="U88" s="26"/>
      <c r="V88" s="27"/>
    </row>
    <row r="89" spans="1:22" ht="14.4" x14ac:dyDescent="0.3">
      <c r="G89" s="28" t="s">
        <v>20</v>
      </c>
      <c r="H89" s="2">
        <f>AVERAGE(H5:H86)</f>
        <v>2417.0638090731713</v>
      </c>
      <c r="I89" s="4">
        <f>AVERAGE(I5:I86)</f>
        <v>4.0981707317073175</v>
      </c>
      <c r="J89" s="2">
        <f>AVERAGE(J5:J86)</f>
        <v>566.47670161901135</v>
      </c>
      <c r="K89" s="4">
        <f>AVERAGE(K5:K86)</f>
        <v>2.3607043006185924</v>
      </c>
      <c r="S89" s="26"/>
      <c r="T89" s="26"/>
      <c r="U89" s="26"/>
      <c r="V89" s="27"/>
    </row>
    <row r="90" spans="1:22" ht="14.4" x14ac:dyDescent="0.3">
      <c r="G90" s="28" t="s">
        <v>21</v>
      </c>
      <c r="H90" s="2">
        <f>MEDIAN(H5:H86)</f>
        <v>2396.7932760000003</v>
      </c>
      <c r="I90" s="4">
        <f>MEDIAN(I5:I86)</f>
        <v>3.6749999999999998</v>
      </c>
      <c r="J90" s="2">
        <f>MEDIAN(J5:J86)</f>
        <v>571.40537743773234</v>
      </c>
      <c r="K90" s="4">
        <f>MEDIAN(K5:K86)</f>
        <v>2.0999299263722073</v>
      </c>
    </row>
    <row r="91" spans="1:22" ht="14.4" x14ac:dyDescent="0.3">
      <c r="G91" s="28" t="s">
        <v>22</v>
      </c>
      <c r="H91" s="2">
        <f>STDEV(H5:H86)</f>
        <v>87.099206785836387</v>
      </c>
      <c r="I91" s="4">
        <f>STDEV(I5:I86)</f>
        <v>1.3793728473376179</v>
      </c>
      <c r="J91" s="2">
        <f>STDEV(J5:J86)</f>
        <v>63.867065118551871</v>
      </c>
      <c r="K91" s="4">
        <f>STDEV(K5:K86)</f>
        <v>0.82958866618979399</v>
      </c>
    </row>
    <row r="92" spans="1:22" ht="14.4" x14ac:dyDescent="0.3">
      <c r="G92" s="28" t="s">
        <v>23</v>
      </c>
      <c r="H92" s="2">
        <f>MIN(H5:H86)</f>
        <v>2287.1887200000001</v>
      </c>
      <c r="I92" s="4">
        <f>MIN(I5:I86)</f>
        <v>0</v>
      </c>
      <c r="J92" s="2">
        <f>MIN(J5:J86)</f>
        <v>0</v>
      </c>
      <c r="K92" s="4">
        <f>MIN(K5:K86)</f>
        <v>0</v>
      </c>
    </row>
    <row r="93" spans="1:22" ht="14.4" x14ac:dyDescent="0.3">
      <c r="G93" s="28" t="s">
        <v>24</v>
      </c>
      <c r="H93" s="2">
        <f>MAX(H5:H86)</f>
        <v>2570.0736000000002</v>
      </c>
      <c r="I93" s="4">
        <f>MAX(I5:I86)</f>
        <v>7</v>
      </c>
      <c r="J93" s="2">
        <f>MAX(J5:J86)</f>
        <v>589.13950139185317</v>
      </c>
      <c r="K93" s="4">
        <f>MAX(K5:K86)</f>
        <v>4.1239765097429721</v>
      </c>
    </row>
    <row r="94" spans="1:22" ht="14.4" x14ac:dyDescent="0.3">
      <c r="G94" s="28" t="s">
        <v>25</v>
      </c>
      <c r="H94" s="2">
        <f>H93-H92</f>
        <v>282.88488000000007</v>
      </c>
      <c r="I94" s="4">
        <f>I93-I92</f>
        <v>7</v>
      </c>
      <c r="J94" s="2">
        <f>J93-J92</f>
        <v>589.13950139185317</v>
      </c>
      <c r="K94" s="4">
        <f>K93-K92</f>
        <v>4.1239765097429721</v>
      </c>
    </row>
  </sheetData>
  <mergeCells count="2">
    <mergeCell ref="B3:K3"/>
    <mergeCell ref="B1:K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workbookViewId="0">
      <selection activeCell="B1" sqref="B1:K19"/>
    </sheetView>
  </sheetViews>
  <sheetFormatPr defaultColWidth="9.109375" defaultRowHeight="13.8" x14ac:dyDescent="0.25"/>
  <cols>
    <col min="1" max="1" width="9.109375" style="7"/>
    <col min="2" max="2" width="8.33203125" style="33" customWidth="1"/>
    <col min="3" max="3" width="11" style="33" customWidth="1"/>
    <col min="4" max="4" width="10.88671875" style="33" customWidth="1"/>
    <col min="5" max="5" width="11" style="33" customWidth="1"/>
    <col min="6" max="6" width="10" style="33" customWidth="1"/>
    <col min="7" max="7" width="8.88671875" style="33" customWidth="1"/>
    <col min="8" max="8" width="7.6640625" style="33" customWidth="1"/>
    <col min="9" max="9" width="9.109375" style="22" customWidth="1"/>
    <col min="10" max="10" width="7.6640625" style="7" customWidth="1"/>
    <col min="11" max="11" width="6.6640625" style="7" customWidth="1"/>
    <col min="12" max="16384" width="9.109375" style="7"/>
  </cols>
  <sheetData>
    <row r="1" spans="1:22" ht="15" customHeight="1" x14ac:dyDescent="0.25">
      <c r="B1" s="476" t="s">
        <v>136</v>
      </c>
      <c r="C1" s="476"/>
      <c r="D1" s="476"/>
      <c r="E1" s="476"/>
      <c r="F1" s="476"/>
      <c r="G1" s="476"/>
      <c r="H1" s="476"/>
      <c r="I1" s="476"/>
      <c r="J1" s="476"/>
      <c r="K1" s="476"/>
    </row>
    <row r="2" spans="1:22" ht="15" customHeight="1" x14ac:dyDescent="0.25">
      <c r="B2" s="3" t="s">
        <v>126</v>
      </c>
    </row>
    <row r="3" spans="1:22" ht="20.399999999999999" x14ac:dyDescent="0.25">
      <c r="B3" s="424">
        <v>2014</v>
      </c>
      <c r="C3" s="423"/>
      <c r="D3" s="423"/>
      <c r="E3" s="423"/>
      <c r="F3" s="423"/>
      <c r="G3" s="423"/>
      <c r="H3" s="423"/>
      <c r="I3" s="423"/>
      <c r="J3" s="423"/>
      <c r="K3" s="425"/>
    </row>
    <row r="4" spans="1:22" s="130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6" t="s">
        <v>9</v>
      </c>
      <c r="K4" s="45" t="s">
        <v>10</v>
      </c>
      <c r="L4" s="411"/>
      <c r="M4" s="60"/>
      <c r="N4" s="60"/>
      <c r="O4" s="56"/>
      <c r="S4" s="131"/>
      <c r="T4" s="131"/>
      <c r="U4" s="132"/>
      <c r="V4" s="133"/>
    </row>
    <row r="5" spans="1:22" ht="14.4" thickTop="1" x14ac:dyDescent="0.25">
      <c r="A5" s="400"/>
      <c r="B5" s="33" t="s">
        <v>11</v>
      </c>
      <c r="C5" s="33" t="s">
        <v>12</v>
      </c>
      <c r="D5" s="34">
        <v>42166</v>
      </c>
      <c r="E5" s="33" t="s">
        <v>13</v>
      </c>
      <c r="F5" s="128">
        <v>296735.09000000003</v>
      </c>
      <c r="G5" s="128">
        <v>5389406.8499999996</v>
      </c>
      <c r="H5" s="128">
        <v>2381.94</v>
      </c>
      <c r="I5" s="94">
        <v>5.45</v>
      </c>
      <c r="J5" s="134">
        <v>549</v>
      </c>
      <c r="K5" s="22">
        <f t="shared" ref="K5:K11" si="0">I5*(J5/1000)</f>
        <v>2.9920500000000003</v>
      </c>
      <c r="L5" s="401"/>
      <c r="M5" s="94"/>
      <c r="N5" s="134"/>
    </row>
    <row r="6" spans="1:22" x14ac:dyDescent="0.25">
      <c r="A6" s="400"/>
      <c r="B6" s="33" t="s">
        <v>59</v>
      </c>
      <c r="C6" s="33" t="s">
        <v>12</v>
      </c>
      <c r="D6" s="34">
        <v>42166</v>
      </c>
      <c r="E6" s="33" t="s">
        <v>13</v>
      </c>
      <c r="F6" s="128">
        <v>296988.90999999997</v>
      </c>
      <c r="G6" s="128">
        <v>5389588.21</v>
      </c>
      <c r="H6" s="128">
        <v>2327.9499999999998</v>
      </c>
      <c r="I6" s="97">
        <v>5.62</v>
      </c>
      <c r="J6" s="105">
        <v>536</v>
      </c>
      <c r="K6" s="22">
        <f t="shared" si="0"/>
        <v>3.0123200000000003</v>
      </c>
      <c r="L6" s="401"/>
      <c r="M6" s="97"/>
      <c r="N6" s="105"/>
    </row>
    <row r="7" spans="1:22" x14ac:dyDescent="0.25">
      <c r="A7" s="400"/>
      <c r="B7" s="33" t="s">
        <v>15</v>
      </c>
      <c r="C7" s="33" t="s">
        <v>12</v>
      </c>
      <c r="D7" s="34">
        <v>42166</v>
      </c>
      <c r="E7" s="33" t="s">
        <v>13</v>
      </c>
      <c r="F7" s="128">
        <v>296710.53000000003</v>
      </c>
      <c r="G7" s="128">
        <v>5389177.8200000003</v>
      </c>
      <c r="H7" s="128">
        <v>2459.67</v>
      </c>
      <c r="I7" s="97">
        <v>5.19</v>
      </c>
      <c r="J7" s="134">
        <v>507</v>
      </c>
      <c r="K7" s="22">
        <f t="shared" si="0"/>
        <v>2.6313300000000002</v>
      </c>
      <c r="L7" s="401"/>
      <c r="M7" s="97"/>
      <c r="N7" s="134"/>
    </row>
    <row r="8" spans="1:22" x14ac:dyDescent="0.25">
      <c r="A8" s="400"/>
      <c r="B8" s="33" t="s">
        <v>16</v>
      </c>
      <c r="C8" s="33" t="s">
        <v>12</v>
      </c>
      <c r="D8" s="34">
        <v>42166</v>
      </c>
      <c r="E8" s="33" t="s">
        <v>13</v>
      </c>
      <c r="F8" s="128">
        <v>296683.34999999998</v>
      </c>
      <c r="G8" s="128">
        <v>5388909.5</v>
      </c>
      <c r="H8" s="128">
        <v>2551.44</v>
      </c>
      <c r="I8" s="97">
        <v>7.95</v>
      </c>
      <c r="J8" s="105">
        <v>551</v>
      </c>
      <c r="K8" s="22">
        <f t="shared" si="0"/>
        <v>4.3804500000000006</v>
      </c>
      <c r="L8" s="401"/>
      <c r="M8" s="97"/>
      <c r="N8" s="105"/>
    </row>
    <row r="9" spans="1:22" x14ac:dyDescent="0.25">
      <c r="A9" s="400"/>
      <c r="B9" s="33" t="s">
        <v>44</v>
      </c>
      <c r="C9" s="33" t="s">
        <v>12</v>
      </c>
      <c r="D9" s="34">
        <v>42166</v>
      </c>
      <c r="E9" s="33" t="s">
        <v>13</v>
      </c>
      <c r="F9" s="128">
        <v>296439.21000000002</v>
      </c>
      <c r="G9" s="128">
        <v>5389176.7400000002</v>
      </c>
      <c r="H9" s="128">
        <v>2457.7199999999998</v>
      </c>
      <c r="I9" s="97">
        <v>3.8</v>
      </c>
      <c r="J9" s="134">
        <v>536</v>
      </c>
      <c r="K9" s="22">
        <f t="shared" si="0"/>
        <v>2.0367999999999999</v>
      </c>
      <c r="L9" s="401"/>
      <c r="M9" s="97"/>
      <c r="N9" s="134"/>
    </row>
    <row r="10" spans="1:22" x14ac:dyDescent="0.25">
      <c r="A10" s="400"/>
      <c r="B10" s="33" t="s">
        <v>53</v>
      </c>
      <c r="C10" s="33" t="s">
        <v>12</v>
      </c>
      <c r="D10" s="34">
        <v>42166</v>
      </c>
      <c r="E10" s="33" t="s">
        <v>13</v>
      </c>
      <c r="F10" s="128">
        <v>297151.96000000002</v>
      </c>
      <c r="G10" s="128">
        <v>5389561.5099999998</v>
      </c>
      <c r="H10" s="128">
        <v>2348.16</v>
      </c>
      <c r="I10" s="97">
        <v>5.27</v>
      </c>
      <c r="J10" s="105">
        <v>536</v>
      </c>
      <c r="K10" s="22">
        <f t="shared" si="0"/>
        <v>2.8247200000000001</v>
      </c>
      <c r="L10" s="401"/>
      <c r="M10" s="97"/>
      <c r="N10" s="105"/>
    </row>
    <row r="11" spans="1:22" x14ac:dyDescent="0.25">
      <c r="A11" s="400"/>
      <c r="B11" s="33" t="s">
        <v>36</v>
      </c>
      <c r="C11" s="33" t="s">
        <v>12</v>
      </c>
      <c r="D11" s="34">
        <v>42166</v>
      </c>
      <c r="E11" s="33" t="s">
        <v>13</v>
      </c>
      <c r="F11" s="128">
        <v>296995.89</v>
      </c>
      <c r="G11" s="128">
        <v>5389130.5599999996</v>
      </c>
      <c r="H11" s="128">
        <v>2485.9899999999998</v>
      </c>
      <c r="I11" s="97">
        <v>5.28</v>
      </c>
      <c r="J11" s="134">
        <v>536</v>
      </c>
      <c r="K11" s="22">
        <f t="shared" si="0"/>
        <v>2.8300800000000002</v>
      </c>
      <c r="L11" s="401"/>
      <c r="M11" s="97"/>
      <c r="N11" s="134"/>
    </row>
    <row r="12" spans="1:22" x14ac:dyDescent="0.25">
      <c r="A12" s="400"/>
      <c r="B12" s="63"/>
      <c r="C12" s="63"/>
      <c r="D12" s="135"/>
      <c r="E12" s="63"/>
      <c r="F12" s="136"/>
      <c r="G12" s="136"/>
      <c r="H12" s="136"/>
      <c r="I12" s="65"/>
      <c r="J12" s="90"/>
      <c r="K12" s="90"/>
      <c r="L12" s="401"/>
    </row>
    <row r="13" spans="1:22" ht="14.4" x14ac:dyDescent="0.3">
      <c r="E13" s="2"/>
      <c r="G13" s="28" t="s">
        <v>19</v>
      </c>
      <c r="H13" s="2">
        <f>COUNT(H5:H11)</f>
        <v>7</v>
      </c>
      <c r="I13" s="2">
        <f>COUNT(I5:I11)</f>
        <v>7</v>
      </c>
      <c r="J13" s="2">
        <f>COUNT(J5:J11)</f>
        <v>7</v>
      </c>
      <c r="K13" s="2">
        <f>COUNT(K5:K11)</f>
        <v>7</v>
      </c>
    </row>
    <row r="14" spans="1:22" ht="14.4" x14ac:dyDescent="0.3">
      <c r="E14" s="4"/>
      <c r="G14" s="28" t="s">
        <v>20</v>
      </c>
      <c r="H14" s="2">
        <f>AVERAGE(H5:H11)</f>
        <v>2430.41</v>
      </c>
      <c r="I14" s="4">
        <f>AVERAGE(I5:I11)</f>
        <v>5.5085714285714289</v>
      </c>
      <c r="J14" s="2">
        <f>AVERAGE(J5:J11)</f>
        <v>535.85714285714289</v>
      </c>
      <c r="K14" s="4">
        <f>AVERAGE(K5:K11)</f>
        <v>2.9582499999999996</v>
      </c>
    </row>
    <row r="15" spans="1:22" ht="14.4" x14ac:dyDescent="0.3">
      <c r="E15" s="4"/>
      <c r="G15" s="28" t="s">
        <v>21</v>
      </c>
      <c r="H15" s="2">
        <f>MEDIAN(H5:H11)</f>
        <v>2457.7199999999998</v>
      </c>
      <c r="I15" s="4">
        <f>MEDIAN(I5:I11)</f>
        <v>5.28</v>
      </c>
      <c r="J15" s="2">
        <f>MEDIAN(J5:J11)</f>
        <v>536</v>
      </c>
      <c r="K15" s="4">
        <f>MEDIAN(K5:K11)</f>
        <v>2.8300800000000002</v>
      </c>
    </row>
    <row r="16" spans="1:22" ht="14.4" x14ac:dyDescent="0.3">
      <c r="E16" s="4"/>
      <c r="G16" s="28" t="s">
        <v>22</v>
      </c>
      <c r="H16" s="2">
        <f>STDEV(H5:H11)</f>
        <v>80.572778695206196</v>
      </c>
      <c r="I16" s="4">
        <f>STDEV(I5:I11)</f>
        <v>1.2319554722936545</v>
      </c>
      <c r="J16" s="2">
        <f>STDEV(J5:J11)</f>
        <v>14.346063007303565</v>
      </c>
      <c r="K16" s="4">
        <f>STDEV(K5:K11)</f>
        <v>0.70909842330479089</v>
      </c>
    </row>
    <row r="17" spans="5:11" ht="14.4" x14ac:dyDescent="0.3">
      <c r="E17" s="4"/>
      <c r="G17" s="28" t="s">
        <v>23</v>
      </c>
      <c r="H17" s="2">
        <f>MIN(H5:H11)</f>
        <v>2327.9499999999998</v>
      </c>
      <c r="I17" s="4">
        <f>MIN(I5:I11)</f>
        <v>3.8</v>
      </c>
      <c r="J17" s="2">
        <f>MIN(J5:J11)</f>
        <v>507</v>
      </c>
      <c r="K17" s="4">
        <f>MIN(K5:K11)</f>
        <v>2.0367999999999999</v>
      </c>
    </row>
    <row r="18" spans="5:11" ht="14.4" x14ac:dyDescent="0.3">
      <c r="E18" s="4"/>
      <c r="G18" s="28" t="s">
        <v>24</v>
      </c>
      <c r="H18" s="2">
        <f>MAX(H5:H11)</f>
        <v>2551.44</v>
      </c>
      <c r="I18" s="4">
        <f>MAX(I5:I11)</f>
        <v>7.95</v>
      </c>
      <c r="J18" s="2">
        <f>MAX(J5:J11)</f>
        <v>551</v>
      </c>
      <c r="K18" s="4">
        <f>MAX(K5:K11)</f>
        <v>4.3804500000000006</v>
      </c>
    </row>
    <row r="19" spans="5:11" ht="14.4" x14ac:dyDescent="0.3">
      <c r="E19" s="4"/>
      <c r="G19" s="28" t="s">
        <v>25</v>
      </c>
      <c r="H19" s="2">
        <f>H18-H17</f>
        <v>223.49000000000024</v>
      </c>
      <c r="I19" s="4">
        <f>I18-I17</f>
        <v>4.1500000000000004</v>
      </c>
      <c r="J19" s="2">
        <f>J18-J17</f>
        <v>44</v>
      </c>
      <c r="K19" s="4">
        <f>K18-K17</f>
        <v>2.3436500000000007</v>
      </c>
    </row>
  </sheetData>
  <mergeCells count="2">
    <mergeCell ref="B3:K3"/>
    <mergeCell ref="B1:K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showGridLines="0" workbookViewId="0">
      <selection activeCell="B1" sqref="B1:L20"/>
    </sheetView>
  </sheetViews>
  <sheetFormatPr defaultColWidth="9.109375" defaultRowHeight="13.8" x14ac:dyDescent="0.25"/>
  <cols>
    <col min="1" max="1" width="9.109375" style="7"/>
    <col min="2" max="2" width="8.33203125" style="33" customWidth="1"/>
    <col min="3" max="3" width="11" style="33" customWidth="1"/>
    <col min="4" max="4" width="10.88671875" style="33" customWidth="1"/>
    <col min="5" max="5" width="11" style="33" customWidth="1"/>
    <col min="6" max="6" width="10" style="33" customWidth="1"/>
    <col min="7" max="7" width="8.88671875" style="33" customWidth="1"/>
    <col min="8" max="8" width="7.6640625" style="33" customWidth="1"/>
    <col min="9" max="9" width="9.109375" style="22" customWidth="1"/>
    <col min="10" max="10" width="8.88671875" style="7" customWidth="1"/>
    <col min="11" max="11" width="6.6640625" style="7" customWidth="1"/>
    <col min="12" max="16384" width="9.109375" style="7"/>
  </cols>
  <sheetData>
    <row r="1" spans="1:23" ht="15" customHeight="1" x14ac:dyDescent="0.25">
      <c r="B1" s="476" t="s">
        <v>137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23" ht="15" customHeight="1" x14ac:dyDescent="0.25">
      <c r="B2" s="3" t="s">
        <v>0</v>
      </c>
    </row>
    <row r="3" spans="1:23" ht="20.399999999999999" x14ac:dyDescent="0.25">
      <c r="A3" s="400"/>
      <c r="B3" s="423">
        <v>2015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01"/>
    </row>
    <row r="4" spans="1:23" s="130" customFormat="1" ht="42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6" t="s">
        <v>69</v>
      </c>
      <c r="K4" s="46" t="s">
        <v>9</v>
      </c>
      <c r="L4" s="45" t="s">
        <v>10</v>
      </c>
      <c r="M4" s="411"/>
      <c r="N4" s="60"/>
      <c r="O4" s="60"/>
      <c r="P4" s="56"/>
      <c r="T4" s="131"/>
      <c r="U4" s="131"/>
      <c r="V4" s="132"/>
      <c r="W4" s="133"/>
    </row>
    <row r="5" spans="1:23" ht="14.4" thickTop="1" x14ac:dyDescent="0.25">
      <c r="A5" s="400"/>
      <c r="B5" s="33" t="s">
        <v>11</v>
      </c>
      <c r="C5" s="33" t="s">
        <v>12</v>
      </c>
      <c r="D5" s="34">
        <v>42149</v>
      </c>
      <c r="E5" s="33" t="s">
        <v>13</v>
      </c>
      <c r="F5" s="128">
        <v>296741</v>
      </c>
      <c r="G5" s="128">
        <v>5389395</v>
      </c>
      <c r="H5" s="128">
        <v>2387</v>
      </c>
      <c r="I5" s="22">
        <v>5</v>
      </c>
      <c r="J5" s="94">
        <v>5</v>
      </c>
      <c r="K5" s="134">
        <v>491</v>
      </c>
      <c r="L5" s="22">
        <f t="shared" ref="L5:L12" si="0">J5*(K5/1000)</f>
        <v>2.4550000000000001</v>
      </c>
      <c r="M5" s="401"/>
      <c r="N5" s="94"/>
      <c r="O5" s="134"/>
    </row>
    <row r="6" spans="1:23" x14ac:dyDescent="0.25">
      <c r="A6" s="400"/>
      <c r="B6" s="33" t="s">
        <v>59</v>
      </c>
      <c r="C6" s="33" t="s">
        <v>12</v>
      </c>
      <c r="D6" s="34">
        <v>42149</v>
      </c>
      <c r="E6" s="33" t="s">
        <v>13</v>
      </c>
      <c r="F6" s="128">
        <v>296996</v>
      </c>
      <c r="G6" s="128">
        <v>5389582</v>
      </c>
      <c r="H6" s="128">
        <v>2338</v>
      </c>
      <c r="I6" s="22">
        <v>4.62</v>
      </c>
      <c r="J6" s="97">
        <v>4.62</v>
      </c>
      <c r="K6" s="105">
        <v>506</v>
      </c>
      <c r="L6" s="22">
        <f t="shared" si="0"/>
        <v>2.33772</v>
      </c>
      <c r="M6" s="401"/>
      <c r="N6" s="97"/>
      <c r="O6" s="105"/>
    </row>
    <row r="7" spans="1:23" x14ac:dyDescent="0.25">
      <c r="A7" s="400"/>
      <c r="B7" s="33" t="s">
        <v>15</v>
      </c>
      <c r="C7" s="33" t="s">
        <v>12</v>
      </c>
      <c r="D7" s="34">
        <v>42149</v>
      </c>
      <c r="E7" s="33" t="s">
        <v>13</v>
      </c>
      <c r="F7" s="128">
        <v>296713</v>
      </c>
      <c r="G7" s="128">
        <v>5389175</v>
      </c>
      <c r="H7" s="128">
        <v>2460</v>
      </c>
      <c r="I7" s="22">
        <v>5.6</v>
      </c>
      <c r="J7" s="97">
        <v>5.6</v>
      </c>
      <c r="K7" s="134">
        <v>521</v>
      </c>
      <c r="L7" s="22">
        <f t="shared" si="0"/>
        <v>2.9175999999999997</v>
      </c>
      <c r="M7" s="401"/>
      <c r="N7" s="97"/>
      <c r="O7" s="134"/>
    </row>
    <row r="8" spans="1:23" x14ac:dyDescent="0.25">
      <c r="A8" s="400"/>
      <c r="B8" s="33" t="s">
        <v>16</v>
      </c>
      <c r="C8" s="33" t="s">
        <v>12</v>
      </c>
      <c r="D8" s="34">
        <v>42149</v>
      </c>
      <c r="E8" s="33" t="s">
        <v>13</v>
      </c>
      <c r="F8" s="128">
        <v>296689</v>
      </c>
      <c r="G8" s="128">
        <v>5388900</v>
      </c>
      <c r="H8" s="128">
        <v>2552</v>
      </c>
      <c r="I8" s="22">
        <v>6.43</v>
      </c>
      <c r="J8" s="97">
        <v>6.43</v>
      </c>
      <c r="K8" s="105">
        <v>506</v>
      </c>
      <c r="L8" s="22">
        <f t="shared" si="0"/>
        <v>3.2535799999999999</v>
      </c>
      <c r="M8" s="401"/>
      <c r="N8" s="97"/>
      <c r="O8" s="105"/>
    </row>
    <row r="9" spans="1:23" x14ac:dyDescent="0.25">
      <c r="A9" s="400"/>
      <c r="B9" s="33" t="s">
        <v>44</v>
      </c>
      <c r="C9" s="33" t="s">
        <v>12</v>
      </c>
      <c r="D9" s="34">
        <v>42149</v>
      </c>
      <c r="E9" s="33" t="s">
        <v>13</v>
      </c>
      <c r="F9" s="128">
        <v>296443</v>
      </c>
      <c r="G9" s="128">
        <v>5389175</v>
      </c>
      <c r="H9" s="128">
        <v>2454</v>
      </c>
      <c r="I9" s="22">
        <v>3.93</v>
      </c>
      <c r="J9" s="97">
        <v>3.93</v>
      </c>
      <c r="K9" s="134">
        <v>506</v>
      </c>
      <c r="L9" s="22">
        <f t="shared" si="0"/>
        <v>1.98858</v>
      </c>
      <c r="M9" s="401"/>
      <c r="N9" s="97"/>
      <c r="O9" s="134"/>
    </row>
    <row r="10" spans="1:23" x14ac:dyDescent="0.25">
      <c r="A10" s="400"/>
      <c r="B10" s="33" t="s">
        <v>53</v>
      </c>
      <c r="C10" s="33" t="s">
        <v>12</v>
      </c>
      <c r="D10" s="34">
        <v>42149</v>
      </c>
      <c r="E10" s="33" t="s">
        <v>13</v>
      </c>
      <c r="F10" s="128">
        <v>297156</v>
      </c>
      <c r="G10" s="128">
        <v>5389565</v>
      </c>
      <c r="H10" s="128">
        <v>2363</v>
      </c>
      <c r="I10" s="22">
        <v>4.68</v>
      </c>
      <c r="J10" s="97">
        <v>4.68</v>
      </c>
      <c r="K10" s="105">
        <v>506</v>
      </c>
      <c r="L10" s="22">
        <f t="shared" si="0"/>
        <v>2.36808</v>
      </c>
      <c r="M10" s="401"/>
      <c r="N10" s="97"/>
      <c r="O10" s="105"/>
    </row>
    <row r="11" spans="1:23" x14ac:dyDescent="0.25">
      <c r="A11" s="400"/>
      <c r="B11" s="33" t="s">
        <v>36</v>
      </c>
      <c r="C11" s="33" t="s">
        <v>12</v>
      </c>
      <c r="D11" s="34">
        <v>42149</v>
      </c>
      <c r="E11" s="33" t="s">
        <v>13</v>
      </c>
      <c r="F11" s="128">
        <v>296994</v>
      </c>
      <c r="G11" s="128">
        <v>5389123</v>
      </c>
      <c r="H11" s="128">
        <v>2488</v>
      </c>
      <c r="I11" s="22">
        <v>5.08</v>
      </c>
      <c r="J11" s="97">
        <v>5.08</v>
      </c>
      <c r="K11" s="134">
        <v>506</v>
      </c>
      <c r="L11" s="22">
        <f t="shared" si="0"/>
        <v>2.5704799999999999</v>
      </c>
      <c r="M11" s="401"/>
      <c r="N11" s="97"/>
      <c r="O11" s="134"/>
    </row>
    <row r="12" spans="1:23" x14ac:dyDescent="0.25">
      <c r="A12" s="400"/>
      <c r="B12" s="33" t="s">
        <v>70</v>
      </c>
      <c r="C12" s="33" t="s">
        <v>12</v>
      </c>
      <c r="D12" s="34">
        <v>42170</v>
      </c>
      <c r="E12" s="33" t="s">
        <v>13</v>
      </c>
      <c r="F12" s="128">
        <v>296825</v>
      </c>
      <c r="G12" s="128">
        <v>5388829</v>
      </c>
      <c r="H12" s="128">
        <v>2567</v>
      </c>
      <c r="I12" s="22">
        <v>6.67</v>
      </c>
      <c r="J12" s="97">
        <v>8.34</v>
      </c>
      <c r="K12" s="134">
        <v>506</v>
      </c>
      <c r="L12" s="22">
        <f t="shared" si="0"/>
        <v>4.22004</v>
      </c>
      <c r="M12" s="401"/>
      <c r="N12" s="97"/>
      <c r="O12" s="134"/>
    </row>
    <row r="13" spans="1:23" x14ac:dyDescent="0.25">
      <c r="A13" s="400"/>
      <c r="B13" s="63"/>
      <c r="C13" s="63"/>
      <c r="D13" s="135"/>
      <c r="E13" s="63"/>
      <c r="F13" s="136"/>
      <c r="G13" s="136"/>
      <c r="H13" s="136"/>
      <c r="I13" s="136"/>
      <c r="J13" s="65"/>
      <c r="K13" s="90"/>
      <c r="L13" s="90"/>
      <c r="M13" s="401"/>
    </row>
    <row r="14" spans="1:23" ht="14.4" x14ac:dyDescent="0.3">
      <c r="E14" s="2"/>
      <c r="G14" s="28" t="s">
        <v>19</v>
      </c>
      <c r="H14" s="2">
        <f>COUNT(H5:H12)</f>
        <v>8</v>
      </c>
      <c r="I14" s="2">
        <f t="shared" ref="I14:L14" si="1">COUNT(I5:I12)</f>
        <v>8</v>
      </c>
      <c r="J14" s="2">
        <f t="shared" si="1"/>
        <v>8</v>
      </c>
      <c r="K14" s="2">
        <f t="shared" si="1"/>
        <v>8</v>
      </c>
      <c r="L14" s="2">
        <f t="shared" si="1"/>
        <v>8</v>
      </c>
    </row>
    <row r="15" spans="1:23" ht="14.4" x14ac:dyDescent="0.3">
      <c r="E15" s="4"/>
      <c r="G15" s="28" t="s">
        <v>20</v>
      </c>
      <c r="H15" s="2">
        <f>AVERAGE(H5:H12)</f>
        <v>2451.125</v>
      </c>
      <c r="I15" s="4">
        <f t="shared" ref="I15:L15" si="2">AVERAGE(I5:I12)</f>
        <v>5.2512499999999998</v>
      </c>
      <c r="J15" s="4">
        <f t="shared" si="2"/>
        <v>5.4599999999999991</v>
      </c>
      <c r="K15" s="2">
        <f t="shared" si="2"/>
        <v>506</v>
      </c>
      <c r="L15" s="4">
        <f t="shared" si="2"/>
        <v>2.7638850000000001</v>
      </c>
    </row>
    <row r="16" spans="1:23" ht="14.4" x14ac:dyDescent="0.3">
      <c r="E16" s="4"/>
      <c r="G16" s="28" t="s">
        <v>21</v>
      </c>
      <c r="H16" s="2">
        <f>MEDIAN(H5:H12)</f>
        <v>2457</v>
      </c>
      <c r="I16" s="4">
        <f t="shared" ref="I16:L16" si="3">MEDIAN(I5:I12)</f>
        <v>5.04</v>
      </c>
      <c r="J16" s="4">
        <f t="shared" si="3"/>
        <v>5.04</v>
      </c>
      <c r="K16" s="2">
        <f t="shared" si="3"/>
        <v>506</v>
      </c>
      <c r="L16" s="4">
        <f t="shared" si="3"/>
        <v>2.51274</v>
      </c>
    </row>
    <row r="17" spans="5:12" ht="14.4" x14ac:dyDescent="0.3">
      <c r="E17" s="4"/>
      <c r="G17" s="28" t="s">
        <v>22</v>
      </c>
      <c r="H17" s="2">
        <f>STDEV(H5:H12)</f>
        <v>84.282581660913607</v>
      </c>
      <c r="I17" s="4">
        <f t="shared" ref="I17:L17" si="4">STDEV(I5:I12)</f>
        <v>0.93249952125609992</v>
      </c>
      <c r="J17" s="4">
        <f t="shared" si="4"/>
        <v>1.3766314996084796</v>
      </c>
      <c r="K17" s="2">
        <f t="shared" si="4"/>
        <v>8.0178372573727312</v>
      </c>
      <c r="L17" s="4">
        <f t="shared" si="4"/>
        <v>0.70264890275503633</v>
      </c>
    </row>
    <row r="18" spans="5:12" ht="14.4" x14ac:dyDescent="0.3">
      <c r="E18" s="4"/>
      <c r="G18" s="28" t="s">
        <v>23</v>
      </c>
      <c r="H18" s="2">
        <f>MIN(H5:H12)</f>
        <v>2338</v>
      </c>
      <c r="I18" s="4">
        <f t="shared" ref="I18:L18" si="5">MIN(I5:I12)</f>
        <v>3.93</v>
      </c>
      <c r="J18" s="4">
        <f t="shared" si="5"/>
        <v>3.93</v>
      </c>
      <c r="K18" s="2">
        <f t="shared" si="5"/>
        <v>491</v>
      </c>
      <c r="L18" s="4">
        <f t="shared" si="5"/>
        <v>1.98858</v>
      </c>
    </row>
    <row r="19" spans="5:12" ht="14.4" x14ac:dyDescent="0.3">
      <c r="E19" s="4"/>
      <c r="G19" s="28" t="s">
        <v>24</v>
      </c>
      <c r="H19" s="2">
        <f>MAX(H5:H12)</f>
        <v>2567</v>
      </c>
      <c r="I19" s="4">
        <f t="shared" ref="I19:L19" si="6">MAX(I5:I12)</f>
        <v>6.67</v>
      </c>
      <c r="J19" s="4">
        <f t="shared" si="6"/>
        <v>8.34</v>
      </c>
      <c r="K19" s="2">
        <f t="shared" si="6"/>
        <v>521</v>
      </c>
      <c r="L19" s="4">
        <f t="shared" si="6"/>
        <v>4.22004</v>
      </c>
    </row>
    <row r="20" spans="5:12" ht="14.4" x14ac:dyDescent="0.3">
      <c r="E20" s="4"/>
      <c r="G20" s="28" t="s">
        <v>25</v>
      </c>
      <c r="H20" s="2">
        <f>H19-H18</f>
        <v>229</v>
      </c>
      <c r="I20" s="4">
        <f>I19-I18</f>
        <v>2.7399999999999998</v>
      </c>
      <c r="J20" s="4">
        <f>J19-J18</f>
        <v>4.41</v>
      </c>
      <c r="K20" s="2">
        <f>K19-K18</f>
        <v>30</v>
      </c>
      <c r="L20" s="4">
        <f>L19-L18</f>
        <v>2.2314600000000002</v>
      </c>
    </row>
  </sheetData>
  <mergeCells count="2">
    <mergeCell ref="B3:L3"/>
    <mergeCell ref="B1:L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37"/>
  <sheetViews>
    <sheetView showGridLines="0" workbookViewId="0">
      <selection activeCell="B2" sqref="B2:M24"/>
    </sheetView>
  </sheetViews>
  <sheetFormatPr defaultColWidth="9.109375" defaultRowHeight="13.8" x14ac:dyDescent="0.25"/>
  <cols>
    <col min="1" max="1" width="13.33203125" style="7" customWidth="1"/>
    <col min="2" max="2" width="8" style="7" customWidth="1"/>
    <col min="3" max="3" width="9.109375" style="7"/>
    <col min="4" max="4" width="8.6640625" style="33" customWidth="1"/>
    <col min="5" max="5" width="9.33203125" style="33" customWidth="1"/>
    <col min="6" max="6" width="9.44140625" style="7" customWidth="1"/>
    <col min="7" max="7" width="8.88671875" style="7" customWidth="1"/>
    <col min="8" max="8" width="7.6640625" style="7" customWidth="1"/>
    <col min="9" max="10" width="10" style="7" customWidth="1"/>
    <col min="11" max="11" width="9.33203125" style="7" customWidth="1"/>
    <col min="12" max="12" width="9.44140625" style="7" customWidth="1"/>
    <col min="13" max="13" width="9.33203125" style="41" customWidth="1"/>
    <col min="14" max="14" width="7.109375" style="41" customWidth="1"/>
    <col min="15" max="16" width="6.6640625" style="41" customWidth="1"/>
    <col min="17" max="18" width="8.88671875" style="41" customWidth="1"/>
    <col min="19" max="19" width="9.109375" style="41" customWidth="1"/>
    <col min="20" max="16384" width="9.109375" style="7"/>
  </cols>
  <sheetData>
    <row r="2" spans="2:19" x14ac:dyDescent="0.25">
      <c r="B2" s="476" t="s">
        <v>138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2:19" ht="15" customHeight="1" x14ac:dyDescent="0.25">
      <c r="B3" s="3" t="s">
        <v>126</v>
      </c>
    </row>
    <row r="4" spans="2:19" ht="24" customHeight="1" thickBot="1" x14ac:dyDescent="0.3">
      <c r="B4" s="438">
        <v>2005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0"/>
      <c r="P4" s="7"/>
    </row>
    <row r="5" spans="2:19" s="141" customFormat="1" ht="57.75" customHeight="1" thickBot="1" x14ac:dyDescent="0.3">
      <c r="B5" s="138" t="s">
        <v>71</v>
      </c>
      <c r="C5" s="10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75</v>
      </c>
      <c r="K5" s="10" t="s">
        <v>76</v>
      </c>
      <c r="L5" s="441" t="s">
        <v>4</v>
      </c>
      <c r="M5" s="442"/>
    </row>
    <row r="6" spans="2:19" ht="15" thickTop="1" x14ac:dyDescent="0.25">
      <c r="B6" s="142" t="s">
        <v>11</v>
      </c>
      <c r="C6" s="143">
        <v>1</v>
      </c>
      <c r="D6" s="110">
        <v>296747.27</v>
      </c>
      <c r="E6" s="110">
        <v>5389407.6500000004</v>
      </c>
      <c r="F6" s="110">
        <v>2361.56</v>
      </c>
      <c r="G6" s="144">
        <v>42180</v>
      </c>
      <c r="H6" s="144">
        <v>42256</v>
      </c>
      <c r="I6" s="36">
        <v>3.59</v>
      </c>
      <c r="J6" s="36">
        <v>3.59</v>
      </c>
      <c r="K6" s="5">
        <f>(LN(I6)*27.519)+535.59</f>
        <v>570.76347046060266</v>
      </c>
      <c r="L6" s="443" t="s">
        <v>13</v>
      </c>
      <c r="M6" s="444"/>
      <c r="P6" s="145"/>
      <c r="R6" s="7"/>
      <c r="S6" s="7"/>
    </row>
    <row r="7" spans="2:19" ht="14.4" x14ac:dyDescent="0.25">
      <c r="B7" s="142" t="s">
        <v>15</v>
      </c>
      <c r="C7" s="143">
        <v>2</v>
      </c>
      <c r="D7" s="110">
        <v>296712.25</v>
      </c>
      <c r="E7" s="110">
        <v>5389167.9699999997</v>
      </c>
      <c r="F7" s="110">
        <v>2446.98</v>
      </c>
      <c r="G7" s="144">
        <v>42180</v>
      </c>
      <c r="H7" s="144">
        <v>42256</v>
      </c>
      <c r="I7" s="36">
        <v>4.2</v>
      </c>
      <c r="J7" s="36">
        <v>4.2</v>
      </c>
      <c r="K7" s="5">
        <f>(LN(I7)*27.519)+535.59</f>
        <v>575.08209105143692</v>
      </c>
      <c r="L7" s="443" t="s">
        <v>13</v>
      </c>
      <c r="M7" s="444"/>
      <c r="P7" s="145"/>
      <c r="R7" s="7"/>
      <c r="S7" s="7"/>
    </row>
    <row r="8" spans="2:19" ht="16.5" customHeight="1" x14ac:dyDescent="0.25">
      <c r="B8" s="142" t="s">
        <v>16</v>
      </c>
      <c r="C8" s="143">
        <v>3</v>
      </c>
      <c r="D8" s="110">
        <v>296681.90999999997</v>
      </c>
      <c r="E8" s="110">
        <v>5388898.6299999999</v>
      </c>
      <c r="F8" s="110">
        <v>2525</v>
      </c>
      <c r="G8" s="144">
        <v>42181</v>
      </c>
      <c r="H8" s="144">
        <v>42256</v>
      </c>
      <c r="I8" s="36">
        <v>4.55</v>
      </c>
      <c r="J8" s="36">
        <v>4.55</v>
      </c>
      <c r="K8" s="5">
        <f>(LN(I8)*27.519)+535.59</f>
        <v>577.284786323905</v>
      </c>
      <c r="L8" s="445" t="s">
        <v>13</v>
      </c>
      <c r="M8" s="446"/>
      <c r="P8" s="145"/>
      <c r="R8" s="7"/>
      <c r="S8" s="7"/>
    </row>
    <row r="9" spans="2:19" s="55" customFormat="1" ht="14.4" x14ac:dyDescent="0.25">
      <c r="B9" s="146" t="s">
        <v>35</v>
      </c>
      <c r="C9" s="147">
        <v>4</v>
      </c>
      <c r="D9" s="148">
        <v>296853</v>
      </c>
      <c r="E9" s="148">
        <v>5389132</v>
      </c>
      <c r="F9" s="148">
        <v>2453</v>
      </c>
      <c r="G9" s="149">
        <v>42198</v>
      </c>
      <c r="H9" s="149">
        <v>42256</v>
      </c>
      <c r="I9" s="150">
        <v>2.4500000000000002</v>
      </c>
      <c r="J9" s="150" t="s">
        <v>77</v>
      </c>
      <c r="K9" s="150" t="s">
        <v>77</v>
      </c>
      <c r="L9" s="436" t="s">
        <v>13</v>
      </c>
      <c r="M9" s="437"/>
      <c r="P9" s="151"/>
    </row>
    <row r="10" spans="2:19" s="55" customFormat="1" ht="15" thickBot="1" x14ac:dyDescent="0.3">
      <c r="B10" s="152" t="s">
        <v>36</v>
      </c>
      <c r="C10" s="153">
        <v>5</v>
      </c>
      <c r="D10" s="154">
        <v>297004</v>
      </c>
      <c r="E10" s="154">
        <v>5389140</v>
      </c>
      <c r="F10" s="154">
        <v>2467</v>
      </c>
      <c r="G10" s="155">
        <v>42199</v>
      </c>
      <c r="H10" s="155">
        <v>42256</v>
      </c>
      <c r="I10" s="153">
        <v>2.35</v>
      </c>
      <c r="J10" s="153" t="s">
        <v>77</v>
      </c>
      <c r="K10" s="153" t="s">
        <v>77</v>
      </c>
      <c r="L10" s="432" t="s">
        <v>13</v>
      </c>
      <c r="M10" s="433"/>
      <c r="P10" s="151"/>
    </row>
    <row r="11" spans="2:19" s="55" customFormat="1" ht="13.5" customHeight="1" thickBot="1" x14ac:dyDescent="0.3">
      <c r="B11" s="156"/>
      <c r="C11" s="157"/>
      <c r="D11" s="158"/>
      <c r="E11" s="157"/>
      <c r="F11" s="159"/>
      <c r="G11" s="159"/>
      <c r="H11" s="159"/>
      <c r="I11" s="160"/>
      <c r="J11" s="160"/>
      <c r="K11" s="157"/>
      <c r="L11" s="157"/>
      <c r="M11" s="161"/>
    </row>
    <row r="12" spans="2:19" ht="42" thickBot="1" x14ac:dyDescent="0.3">
      <c r="B12" s="138" t="s">
        <v>71</v>
      </c>
      <c r="C12" s="10" t="s">
        <v>72</v>
      </c>
      <c r="D12" s="162" t="s">
        <v>78</v>
      </c>
      <c r="E12" s="162" t="s">
        <v>79</v>
      </c>
      <c r="F12" s="163" t="s">
        <v>80</v>
      </c>
      <c r="G12" s="162" t="s">
        <v>81</v>
      </c>
      <c r="H12" s="164" t="s">
        <v>82</v>
      </c>
      <c r="I12" s="164" t="s">
        <v>149</v>
      </c>
      <c r="J12" s="164" t="s">
        <v>150</v>
      </c>
      <c r="K12" s="163" t="s">
        <v>83</v>
      </c>
      <c r="L12" s="165" t="s">
        <v>84</v>
      </c>
      <c r="M12" s="166" t="s">
        <v>85</v>
      </c>
      <c r="Q12" s="7"/>
      <c r="R12" s="7"/>
      <c r="S12" s="7"/>
    </row>
    <row r="13" spans="2:19" ht="14.4" thickTop="1" x14ac:dyDescent="0.25">
      <c r="B13" s="142" t="s">
        <v>11</v>
      </c>
      <c r="C13" s="143">
        <v>1</v>
      </c>
      <c r="D13" s="36">
        <v>-3.59</v>
      </c>
      <c r="E13" s="167">
        <v>0</v>
      </c>
      <c r="F13" s="168">
        <v>-1.66</v>
      </c>
      <c r="G13" s="169">
        <f>SUM(D13:F13)</f>
        <v>-5.25</v>
      </c>
      <c r="H13" s="168">
        <f>D13*(K6/1000)</f>
        <v>-2.0490408589535631</v>
      </c>
      <c r="I13" s="168">
        <f>E13*0.72</f>
        <v>0</v>
      </c>
      <c r="J13" s="168">
        <f>F13*0.874</f>
        <v>-1.4508399999999999</v>
      </c>
      <c r="K13" s="168">
        <f>SUM(H13:J13)</f>
        <v>-3.499880858953563</v>
      </c>
      <c r="L13" s="168">
        <f>I6*(K6/1000)</f>
        <v>2.0490408589535631</v>
      </c>
      <c r="M13" s="170">
        <f>SUM(K13:L13)</f>
        <v>-1.4508399999999999</v>
      </c>
    </row>
    <row r="14" spans="2:19" x14ac:dyDescent="0.25">
      <c r="B14" s="142" t="s">
        <v>15</v>
      </c>
      <c r="C14" s="143">
        <v>2</v>
      </c>
      <c r="D14" s="36">
        <v>-4.2</v>
      </c>
      <c r="E14" s="167">
        <v>0</v>
      </c>
      <c r="F14" s="171">
        <v>-1.01</v>
      </c>
      <c r="G14" s="169">
        <f>SUM(D14:F14)</f>
        <v>-5.21</v>
      </c>
      <c r="H14" s="168">
        <f>D14*(K7/1000)</f>
        <v>-2.4153447824160352</v>
      </c>
      <c r="I14" s="168">
        <f>E14*0.72</f>
        <v>0</v>
      </c>
      <c r="J14" s="168">
        <f>F14*0.874</f>
        <v>-0.88273999999999997</v>
      </c>
      <c r="K14" s="168">
        <f>SUM(H14:J14)</f>
        <v>-3.2980847824160353</v>
      </c>
      <c r="L14" s="168">
        <f>I7*(K7/1000)</f>
        <v>2.4153447824160352</v>
      </c>
      <c r="M14" s="170">
        <f>SUM(K14:L14)</f>
        <v>-0.88274000000000008</v>
      </c>
    </row>
    <row r="15" spans="2:19" ht="15" customHeight="1" x14ac:dyDescent="0.25">
      <c r="B15" s="142" t="s">
        <v>16</v>
      </c>
      <c r="C15" s="143">
        <v>3</v>
      </c>
      <c r="D15" s="36">
        <v>-4.55</v>
      </c>
      <c r="E15" s="168">
        <v>-0.51</v>
      </c>
      <c r="F15" s="97">
        <v>0</v>
      </c>
      <c r="G15" s="169">
        <f>SUM(D15:F15)</f>
        <v>-5.0599999999999996</v>
      </c>
      <c r="H15" s="168">
        <f>D15*(K8/1000)</f>
        <v>-2.6266457777737675</v>
      </c>
      <c r="I15" s="168">
        <f>E15*0.72</f>
        <v>-0.36719999999999997</v>
      </c>
      <c r="J15" s="168">
        <f>F15*0.874</f>
        <v>0</v>
      </c>
      <c r="K15" s="168">
        <f>SUM(H15:J15)</f>
        <v>-2.9938457777737675</v>
      </c>
      <c r="L15" s="168">
        <f>I8*(K8/1000)</f>
        <v>2.6266457777737675</v>
      </c>
      <c r="M15" s="170">
        <f>SUM(K15:L15)</f>
        <v>-0.36719999999999997</v>
      </c>
    </row>
    <row r="16" spans="2:19" x14ac:dyDescent="0.25">
      <c r="B16" s="146" t="s">
        <v>35</v>
      </c>
      <c r="C16" s="147">
        <v>4</v>
      </c>
      <c r="D16" s="150">
        <v>-2.4500000000000002</v>
      </c>
      <c r="E16" s="172">
        <v>0</v>
      </c>
      <c r="F16" s="94">
        <v>-1</v>
      </c>
      <c r="G16" s="173">
        <f>SUM(D16:F16)</f>
        <v>-3.45</v>
      </c>
      <c r="H16" s="174" t="s">
        <v>65</v>
      </c>
      <c r="I16" s="174">
        <f>E16*0.72</f>
        <v>0</v>
      </c>
      <c r="J16" s="168">
        <f>F16*0.874</f>
        <v>-0.874</v>
      </c>
      <c r="K16" s="174" t="s">
        <v>65</v>
      </c>
      <c r="L16" s="174" t="s">
        <v>65</v>
      </c>
      <c r="M16" s="175">
        <v>-0.87</v>
      </c>
    </row>
    <row r="17" spans="2:16" ht="15" customHeight="1" x14ac:dyDescent="0.25">
      <c r="B17" s="176" t="s">
        <v>36</v>
      </c>
      <c r="C17" s="177">
        <v>5</v>
      </c>
      <c r="D17" s="177">
        <v>-2.35</v>
      </c>
      <c r="E17" s="178">
        <v>0</v>
      </c>
      <c r="F17" s="179">
        <v>-1.01</v>
      </c>
      <c r="G17" s="180">
        <f>SUM(D17:F17)</f>
        <v>-3.3600000000000003</v>
      </c>
      <c r="H17" s="178" t="s">
        <v>65</v>
      </c>
      <c r="I17" s="178">
        <f>E17*0.72</f>
        <v>0</v>
      </c>
      <c r="J17" s="181">
        <f>F17*0.874</f>
        <v>-0.88273999999999997</v>
      </c>
      <c r="K17" s="178" t="s">
        <v>65</v>
      </c>
      <c r="L17" s="178" t="s">
        <v>65</v>
      </c>
      <c r="M17" s="182">
        <v>-0.88</v>
      </c>
    </row>
    <row r="18" spans="2:16" ht="14.4" x14ac:dyDescent="0.3">
      <c r="B18" s="434" t="s">
        <v>19</v>
      </c>
      <c r="C18" s="435"/>
      <c r="D18" s="183">
        <f>COUNT(D13:D15)</f>
        <v>3</v>
      </c>
      <c r="E18" s="183">
        <f>COUNT(E13:E15)</f>
        <v>3</v>
      </c>
      <c r="F18" s="183">
        <f>COUNT(F13:F17)</f>
        <v>5</v>
      </c>
      <c r="G18" s="183">
        <f>COUNT(G13:G15)</f>
        <v>3</v>
      </c>
      <c r="H18" s="183">
        <f>COUNT(H13:H15)</f>
        <v>3</v>
      </c>
      <c r="I18" s="183">
        <f>COUNT(I13:I15)</f>
        <v>3</v>
      </c>
      <c r="J18" s="183">
        <f>COUNT(J13:J17)</f>
        <v>5</v>
      </c>
      <c r="K18" s="183">
        <f>COUNT(K13:K15)</f>
        <v>3</v>
      </c>
      <c r="L18" s="184">
        <f>COUNT(L13:L15)</f>
        <v>3</v>
      </c>
      <c r="M18" s="185">
        <f>COUNT(M13:M17)</f>
        <v>5</v>
      </c>
    </row>
    <row r="19" spans="2:16" ht="14.4" x14ac:dyDescent="0.3">
      <c r="B19" s="426" t="s">
        <v>20</v>
      </c>
      <c r="C19" s="427"/>
      <c r="D19" s="36">
        <f>AVERAGE(D13:D15)</f>
        <v>-4.1133333333333333</v>
      </c>
      <c r="E19" s="36">
        <f>AVERAGE(E13:E15)</f>
        <v>-0.17</v>
      </c>
      <c r="F19" s="36">
        <f>AVERAGE(F13:F17)</f>
        <v>-0.93599999999999994</v>
      </c>
      <c r="G19" s="36">
        <f>AVERAGE(G13:G15)</f>
        <v>-5.1733333333333329</v>
      </c>
      <c r="H19" s="36">
        <f>AVERAGE(H13:H15)</f>
        <v>-2.3636771397144556</v>
      </c>
      <c r="I19" s="36">
        <f>AVERAGE(I13:I15)</f>
        <v>-0.12239999999999999</v>
      </c>
      <c r="J19" s="36">
        <f>AVERAGE(J13:J17)</f>
        <v>-0.81806400000000001</v>
      </c>
      <c r="K19" s="36">
        <f>AVERAGE(K13:K15)</f>
        <v>-3.2639371397144554</v>
      </c>
      <c r="L19" s="186">
        <f>AVERAGE(L13:L15)</f>
        <v>2.3636771397144556</v>
      </c>
      <c r="M19" s="187">
        <f>AVERAGE(M13:M17)</f>
        <v>-0.89015599999999995</v>
      </c>
    </row>
    <row r="20" spans="2:16" ht="14.4" x14ac:dyDescent="0.3">
      <c r="B20" s="426" t="s">
        <v>21</v>
      </c>
      <c r="C20" s="427"/>
      <c r="D20" s="36">
        <f>MEDIAN(D13:D15)</f>
        <v>-4.2</v>
      </c>
      <c r="E20" s="36">
        <f>MEDIAN(E13:E15)</f>
        <v>0</v>
      </c>
      <c r="F20" s="36">
        <f>MEDIAN(F13:F17)</f>
        <v>-1.01</v>
      </c>
      <c r="G20" s="36">
        <f>MEDIAN(G13:G15)</f>
        <v>-5.21</v>
      </c>
      <c r="H20" s="36">
        <f>MEDIAN(H13:H15)</f>
        <v>-2.4153447824160352</v>
      </c>
      <c r="I20" s="36">
        <f>MEDIAN(I13:I15)</f>
        <v>0</v>
      </c>
      <c r="J20" s="36">
        <f>MEDIAN(J13:J17)</f>
        <v>-0.88273999999999997</v>
      </c>
      <c r="K20" s="36">
        <f>MEDIAN(K13:K15)</f>
        <v>-3.2980847824160353</v>
      </c>
      <c r="L20" s="186">
        <f>MEDIAN(L13:L15)</f>
        <v>2.4153447824160352</v>
      </c>
      <c r="M20" s="187">
        <f>MEDIAN(M13:M17)</f>
        <v>-0.88</v>
      </c>
    </row>
    <row r="21" spans="2:16" ht="14.4" x14ac:dyDescent="0.3">
      <c r="B21" s="426" t="s">
        <v>22</v>
      </c>
      <c r="C21" s="427"/>
      <c r="D21" s="36">
        <f>STDEV(D13:D15)</f>
        <v>0.48583261863869676</v>
      </c>
      <c r="E21" s="36">
        <f>STDEV(E13:E15)</f>
        <v>0.29444863728670911</v>
      </c>
      <c r="F21" s="36">
        <f>STDEV(F13:F17)</f>
        <v>0.59483611188292873</v>
      </c>
      <c r="G21" s="36">
        <f>STDEV(G13:G15)</f>
        <v>0.10016652800877834</v>
      </c>
      <c r="H21" s="36">
        <f>STDEV(H13:H15)</f>
        <v>0.29224821562855835</v>
      </c>
      <c r="I21" s="36">
        <f>STDEV(I13:I15)</f>
        <v>0.21200301884643055</v>
      </c>
      <c r="J21" s="36">
        <f>STDEV(J13:J17)</f>
        <v>0.51988676178567939</v>
      </c>
      <c r="K21" s="36">
        <f>STDEV(K13:K15)</f>
        <v>0.25473991044341021</v>
      </c>
      <c r="L21" s="186">
        <f>STDEV(L13:L15)</f>
        <v>0.29224821562855835</v>
      </c>
      <c r="M21" s="187">
        <f>STDEV(M13:M17)</f>
        <v>0.38354071867273737</v>
      </c>
    </row>
    <row r="22" spans="2:16" ht="14.4" x14ac:dyDescent="0.3">
      <c r="B22" s="426" t="s">
        <v>23</v>
      </c>
      <c r="C22" s="427"/>
      <c r="D22" s="36">
        <f>MIN(D13:D15)</f>
        <v>-4.55</v>
      </c>
      <c r="E22" s="36">
        <f>MIN(E13:E15)</f>
        <v>-0.51</v>
      </c>
      <c r="F22" s="36">
        <f>MIN(F13:F17)</f>
        <v>-1.66</v>
      </c>
      <c r="G22" s="36">
        <f>MIN(G13:G15)</f>
        <v>-5.25</v>
      </c>
      <c r="H22" s="36">
        <f>MIN(H13:H15)</f>
        <v>-2.6266457777737675</v>
      </c>
      <c r="I22" s="36">
        <f>MIN(I13:I15)</f>
        <v>-0.36719999999999997</v>
      </c>
      <c r="J22" s="36">
        <f>MIN(J13:J17)</f>
        <v>-1.4508399999999999</v>
      </c>
      <c r="K22" s="36">
        <f>MIN(K13:K15)</f>
        <v>-3.499880858953563</v>
      </c>
      <c r="L22" s="186">
        <f>MIN(L13:L15)</f>
        <v>2.0490408589535631</v>
      </c>
      <c r="M22" s="187">
        <f>MIN(M13:M17)</f>
        <v>-1.4508399999999999</v>
      </c>
      <c r="O22" s="145"/>
    </row>
    <row r="23" spans="2:16" ht="14.4" x14ac:dyDescent="0.3">
      <c r="B23" s="426" t="s">
        <v>24</v>
      </c>
      <c r="C23" s="427"/>
      <c r="D23" s="36">
        <f>MAX(D13:D15)</f>
        <v>-3.59</v>
      </c>
      <c r="E23" s="36">
        <f>MAX(E13:E15)</f>
        <v>0</v>
      </c>
      <c r="F23" s="36">
        <f>MAX(F13:F17)</f>
        <v>0</v>
      </c>
      <c r="G23" s="36">
        <f>MAX(G13:G15)</f>
        <v>-5.0599999999999996</v>
      </c>
      <c r="H23" s="36">
        <f>MAX(H13:H15)</f>
        <v>-2.0490408589535631</v>
      </c>
      <c r="I23" s="36">
        <f>MAX(I13:I15)</f>
        <v>0</v>
      </c>
      <c r="J23" s="36">
        <f>MAX(J13:J17)</f>
        <v>0</v>
      </c>
      <c r="K23" s="36">
        <f>MAX(K13:K15)</f>
        <v>-2.9938457777737675</v>
      </c>
      <c r="L23" s="186">
        <f>MAX(L13:L15)</f>
        <v>2.6266457777737675</v>
      </c>
      <c r="M23" s="187">
        <f>MAX(M13:M17)</f>
        <v>-0.36719999999999997</v>
      </c>
      <c r="O23" s="145"/>
    </row>
    <row r="24" spans="2:16" ht="15" thickBot="1" x14ac:dyDescent="0.35">
      <c r="B24" s="428" t="s">
        <v>25</v>
      </c>
      <c r="C24" s="429"/>
      <c r="D24" s="188">
        <f t="shared" ref="D24:M24" si="0">D23-D22</f>
        <v>0.96</v>
      </c>
      <c r="E24" s="188">
        <f t="shared" si="0"/>
        <v>0.51</v>
      </c>
      <c r="F24" s="188">
        <f t="shared" si="0"/>
        <v>1.66</v>
      </c>
      <c r="G24" s="188">
        <f t="shared" si="0"/>
        <v>0.19000000000000039</v>
      </c>
      <c r="H24" s="188">
        <f t="shared" si="0"/>
        <v>0.57760491882020437</v>
      </c>
      <c r="I24" s="188">
        <f t="shared" si="0"/>
        <v>0.36719999999999997</v>
      </c>
      <c r="J24" s="188">
        <f t="shared" si="0"/>
        <v>1.4508399999999999</v>
      </c>
      <c r="K24" s="188">
        <f t="shared" si="0"/>
        <v>0.50603508117979557</v>
      </c>
      <c r="L24" s="188">
        <f t="shared" si="0"/>
        <v>0.57760491882020437</v>
      </c>
      <c r="M24" s="189">
        <f t="shared" si="0"/>
        <v>1.0836399999999999</v>
      </c>
    </row>
    <row r="26" spans="2:16" ht="15" customHeight="1" x14ac:dyDescent="0.25">
      <c r="B26" s="430" t="s">
        <v>86</v>
      </c>
      <c r="C26" s="430"/>
      <c r="D26" s="430"/>
      <c r="E26" s="430"/>
      <c r="F26" s="430"/>
      <c r="G26" s="430"/>
      <c r="H26" s="430"/>
      <c r="I26" s="430"/>
      <c r="J26" s="430"/>
      <c r="K26" s="430"/>
      <c r="L26" s="430"/>
      <c r="M26" s="430"/>
      <c r="N26" s="190"/>
      <c r="P26" s="145"/>
    </row>
    <row r="27" spans="2:16" ht="15" customHeight="1" x14ac:dyDescent="0.25">
      <c r="B27" s="430"/>
      <c r="C27" s="430"/>
      <c r="D27" s="430"/>
      <c r="E27" s="430"/>
      <c r="F27" s="430"/>
      <c r="G27" s="430"/>
      <c r="H27" s="430"/>
      <c r="I27" s="430"/>
      <c r="J27" s="430"/>
      <c r="K27" s="430"/>
      <c r="L27" s="430"/>
      <c r="M27" s="430"/>
      <c r="N27" s="190"/>
      <c r="P27" s="145"/>
    </row>
    <row r="28" spans="2:16" ht="15" customHeight="1" x14ac:dyDescent="0.25">
      <c r="B28" s="431" t="s">
        <v>110</v>
      </c>
      <c r="C28" s="431"/>
      <c r="D28" s="431"/>
      <c r="E28" s="431"/>
      <c r="F28" s="431"/>
      <c r="G28" s="431"/>
      <c r="H28" s="431"/>
      <c r="I28" s="431"/>
      <c r="J28" s="431"/>
      <c r="K28" s="431"/>
      <c r="L28" s="431"/>
      <c r="M28" s="431"/>
    </row>
    <row r="29" spans="2:16" ht="15" customHeight="1" x14ac:dyDescent="0.25">
      <c r="B29" s="7" t="s">
        <v>111</v>
      </c>
    </row>
    <row r="35" spans="4:5" x14ac:dyDescent="0.25">
      <c r="D35" s="7"/>
      <c r="E35" s="7"/>
    </row>
    <row r="36" spans="4:5" x14ac:dyDescent="0.25">
      <c r="D36" s="7"/>
      <c r="E36" s="7"/>
    </row>
    <row r="37" spans="4:5" x14ac:dyDescent="0.25">
      <c r="D37" s="7"/>
      <c r="E37" s="7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3:C23"/>
    <mergeCell ref="B24:C24"/>
    <mergeCell ref="B26:M27"/>
    <mergeCell ref="B28:M28"/>
    <mergeCell ref="L10:M10"/>
    <mergeCell ref="B18:C18"/>
    <mergeCell ref="B19:C19"/>
    <mergeCell ref="B20:C20"/>
    <mergeCell ref="B21:C21"/>
    <mergeCell ref="B22:C22"/>
  </mergeCells>
  <pageMargins left="0.7" right="0.7" top="0.75" bottom="0.75" header="0.3" footer="0.3"/>
  <pageSetup scale="7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72"/>
  <sheetViews>
    <sheetView showGridLines="0" topLeftCell="A22" workbookViewId="0">
      <selection activeCell="B2" sqref="B2:M44"/>
    </sheetView>
  </sheetViews>
  <sheetFormatPr defaultRowHeight="14.4" x14ac:dyDescent="0.3"/>
  <cols>
    <col min="1" max="1" width="10.6640625" customWidth="1"/>
    <col min="2" max="2" width="6.88671875" customWidth="1"/>
    <col min="3" max="3" width="7.6640625" customWidth="1"/>
    <col min="4" max="4" width="8.5546875" style="192" customWidth="1"/>
    <col min="5" max="5" width="8.88671875" style="192" bestFit="1" customWidth="1"/>
    <col min="6" max="6" width="8.6640625" customWidth="1"/>
    <col min="7" max="7" width="9.44140625" customWidth="1"/>
    <col min="8" max="8" width="8.5546875" customWidth="1"/>
    <col min="9" max="10" width="9.6640625" customWidth="1"/>
    <col min="11" max="11" width="9.5546875" style="193" customWidth="1"/>
    <col min="12" max="12" width="10.33203125" style="193" customWidth="1"/>
    <col min="13" max="13" width="9.44140625" style="193" customWidth="1"/>
    <col min="14" max="14" width="6.6640625" style="193" customWidth="1"/>
    <col min="15" max="15" width="9.109375" style="193" customWidth="1"/>
    <col min="16" max="16" width="7.109375" style="193" customWidth="1"/>
    <col min="17" max="17" width="9.6640625" style="193" customWidth="1"/>
    <col min="18" max="18" width="7.109375" style="193" customWidth="1"/>
    <col min="19" max="19" width="9.5546875" style="193" customWidth="1"/>
    <col min="20" max="20" width="9.88671875" style="193" customWidth="1"/>
    <col min="21" max="21" width="8.88671875" style="193"/>
  </cols>
  <sheetData>
    <row r="2" spans="2:21" x14ac:dyDescent="0.3">
      <c r="B2" s="476" t="s">
        <v>139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2:21" ht="15" customHeight="1" x14ac:dyDescent="0.3">
      <c r="B3" s="3" t="s">
        <v>126</v>
      </c>
    </row>
    <row r="4" spans="2:21" ht="24" customHeight="1" thickBot="1" x14ac:dyDescent="0.35">
      <c r="B4" s="449">
        <v>2006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</row>
    <row r="5" spans="2:21" s="196" customFormat="1" ht="69.75" customHeight="1" thickBot="1" x14ac:dyDescent="0.35">
      <c r="B5" s="138" t="s">
        <v>71</v>
      </c>
      <c r="C5" s="194" t="s">
        <v>72</v>
      </c>
      <c r="D5" s="139" t="s">
        <v>5</v>
      </c>
      <c r="E5" s="139" t="s">
        <v>6</v>
      </c>
      <c r="F5" s="195" t="s">
        <v>7</v>
      </c>
      <c r="G5" s="140" t="s">
        <v>73</v>
      </c>
      <c r="H5" s="140" t="s">
        <v>152</v>
      </c>
      <c r="I5" s="10" t="s">
        <v>74</v>
      </c>
      <c r="J5" s="10" t="s">
        <v>87</v>
      </c>
      <c r="K5" s="10" t="s">
        <v>76</v>
      </c>
      <c r="L5" s="452" t="s">
        <v>4</v>
      </c>
      <c r="M5" s="453"/>
    </row>
    <row r="6" spans="2:21" ht="15" thickTop="1" x14ac:dyDescent="0.3">
      <c r="B6" s="142" t="s">
        <v>11</v>
      </c>
      <c r="C6" s="96">
        <v>1</v>
      </c>
      <c r="D6" s="110">
        <v>296747.27</v>
      </c>
      <c r="E6" s="110">
        <v>5389409.6500000004</v>
      </c>
      <c r="F6" s="110">
        <v>2360</v>
      </c>
      <c r="G6" s="144">
        <v>42183</v>
      </c>
      <c r="H6" s="144">
        <v>42275</v>
      </c>
      <c r="I6" s="97">
        <v>4.07</v>
      </c>
      <c r="J6" s="33">
        <v>4.6399999999999997</v>
      </c>
      <c r="K6" s="5">
        <f>(LN(J6)*27.519)+535.59</f>
        <v>577.82380464450807</v>
      </c>
      <c r="L6" s="443" t="s">
        <v>34</v>
      </c>
      <c r="M6" s="444"/>
      <c r="N6"/>
      <c r="P6"/>
      <c r="R6"/>
      <c r="S6"/>
      <c r="T6"/>
      <c r="U6"/>
    </row>
    <row r="7" spans="2:21" x14ac:dyDescent="0.3">
      <c r="B7" s="142" t="s">
        <v>15</v>
      </c>
      <c r="C7" s="96">
        <v>2</v>
      </c>
      <c r="D7" s="110">
        <v>296712.25</v>
      </c>
      <c r="E7" s="110">
        <v>5389167.9699999997</v>
      </c>
      <c r="F7" s="110">
        <v>2446.98</v>
      </c>
      <c r="G7" s="144">
        <v>42182</v>
      </c>
      <c r="H7" s="144">
        <v>42275</v>
      </c>
      <c r="I7" s="97">
        <v>4.43</v>
      </c>
      <c r="J7" s="33">
        <v>4.97</v>
      </c>
      <c r="K7" s="5">
        <f t="shared" ref="K7:K20" si="0">(LN(J7)*27.519)+535.59</f>
        <v>579.71451057994682</v>
      </c>
      <c r="L7" s="443" t="s">
        <v>13</v>
      </c>
      <c r="M7" s="444"/>
      <c r="N7"/>
      <c r="P7"/>
      <c r="R7"/>
      <c r="S7"/>
      <c r="T7"/>
      <c r="U7"/>
    </row>
    <row r="8" spans="2:21" ht="15" customHeight="1" x14ac:dyDescent="0.3">
      <c r="B8" s="146" t="s">
        <v>16</v>
      </c>
      <c r="C8" s="197">
        <v>3</v>
      </c>
      <c r="D8" s="198">
        <v>296681.90999999997</v>
      </c>
      <c r="E8" s="198">
        <v>5388898.6299999999</v>
      </c>
      <c r="F8" s="198">
        <v>2525.02</v>
      </c>
      <c r="G8" s="149">
        <v>42184</v>
      </c>
      <c r="H8" s="149" t="s">
        <v>65</v>
      </c>
      <c r="I8" s="97">
        <v>5.55</v>
      </c>
      <c r="J8" s="33">
        <v>6.15</v>
      </c>
      <c r="K8" s="5">
        <f t="shared" si="0"/>
        <v>585.57694483956129</v>
      </c>
      <c r="L8" s="454" t="s">
        <v>13</v>
      </c>
      <c r="M8" s="455"/>
      <c r="N8"/>
      <c r="P8"/>
      <c r="Q8"/>
      <c r="R8"/>
      <c r="S8"/>
      <c r="T8"/>
      <c r="U8"/>
    </row>
    <row r="9" spans="2:21" x14ac:dyDescent="0.3">
      <c r="B9" s="142" t="s">
        <v>35</v>
      </c>
      <c r="C9" s="96">
        <v>4</v>
      </c>
      <c r="D9" s="110">
        <v>296853.49</v>
      </c>
      <c r="E9" s="110">
        <v>5389131.79</v>
      </c>
      <c r="F9" s="110">
        <v>2453.4899999999998</v>
      </c>
      <c r="G9" s="144">
        <v>42182</v>
      </c>
      <c r="H9" s="144">
        <v>42275</v>
      </c>
      <c r="I9" s="97">
        <v>4.83</v>
      </c>
      <c r="J9" s="33">
        <v>5.43</v>
      </c>
      <c r="K9" s="5">
        <f t="shared" si="0"/>
        <v>582.15047302705568</v>
      </c>
      <c r="L9" s="443" t="s">
        <v>13</v>
      </c>
      <c r="M9" s="444"/>
      <c r="N9"/>
      <c r="P9"/>
      <c r="R9"/>
      <c r="S9"/>
      <c r="T9"/>
      <c r="U9"/>
    </row>
    <row r="10" spans="2:21" x14ac:dyDescent="0.3">
      <c r="B10" s="142" t="s">
        <v>36</v>
      </c>
      <c r="C10" s="96">
        <v>5</v>
      </c>
      <c r="D10" s="110">
        <v>297003.56</v>
      </c>
      <c r="E10" s="110">
        <v>5389140.3600000003</v>
      </c>
      <c r="F10" s="110">
        <v>2466.9499999999998</v>
      </c>
      <c r="G10" s="144">
        <v>42182</v>
      </c>
      <c r="H10" s="144">
        <v>42275</v>
      </c>
      <c r="I10" s="97">
        <v>3.88</v>
      </c>
      <c r="J10" s="33">
        <v>4.4800000000000004</v>
      </c>
      <c r="K10" s="5">
        <f t="shared" si="0"/>
        <v>576.85812661462171</v>
      </c>
      <c r="L10" s="443" t="s">
        <v>13</v>
      </c>
      <c r="M10" s="444"/>
      <c r="N10"/>
      <c r="P10"/>
      <c r="R10"/>
      <c r="S10"/>
      <c r="T10"/>
      <c r="U10"/>
    </row>
    <row r="11" spans="2:21" x14ac:dyDescent="0.3">
      <c r="B11" s="146" t="s">
        <v>37</v>
      </c>
      <c r="C11" s="197">
        <v>6</v>
      </c>
      <c r="D11" s="198">
        <v>297262.16600000003</v>
      </c>
      <c r="E11" s="198">
        <v>5389277.1449999996</v>
      </c>
      <c r="F11" s="198">
        <v>2464.5</v>
      </c>
      <c r="G11" s="149">
        <v>42182</v>
      </c>
      <c r="H11" s="149" t="s">
        <v>65</v>
      </c>
      <c r="I11" s="97">
        <v>7</v>
      </c>
      <c r="J11" s="33">
        <v>7.54</v>
      </c>
      <c r="K11" s="5">
        <f t="shared" si="0"/>
        <v>591.18449422700473</v>
      </c>
      <c r="L11" s="436" t="s">
        <v>34</v>
      </c>
      <c r="M11" s="437"/>
      <c r="N11"/>
      <c r="P11"/>
      <c r="Q11"/>
      <c r="R11"/>
      <c r="S11"/>
      <c r="T11"/>
      <c r="U11"/>
    </row>
    <row r="12" spans="2:21" x14ac:dyDescent="0.3">
      <c r="B12" s="146" t="s">
        <v>38</v>
      </c>
      <c r="C12" s="197">
        <v>7</v>
      </c>
      <c r="D12" s="198">
        <v>297270.83</v>
      </c>
      <c r="E12" s="198">
        <v>5389446.8729999997</v>
      </c>
      <c r="F12" s="198">
        <v>2407.2449999999999</v>
      </c>
      <c r="G12" s="149">
        <v>42182</v>
      </c>
      <c r="H12" s="149" t="s">
        <v>65</v>
      </c>
      <c r="I12" s="97">
        <v>4.0999999999999996</v>
      </c>
      <c r="J12" s="33">
        <v>4.6399999999999997</v>
      </c>
      <c r="K12" s="5">
        <f t="shared" si="0"/>
        <v>577.82380464450807</v>
      </c>
      <c r="L12" s="436" t="s">
        <v>34</v>
      </c>
      <c r="M12" s="437"/>
      <c r="N12"/>
      <c r="P12"/>
      <c r="Q12"/>
      <c r="R12"/>
      <c r="S12"/>
      <c r="T12"/>
      <c r="U12"/>
    </row>
    <row r="13" spans="2:21" x14ac:dyDescent="0.3">
      <c r="B13" s="146" t="s">
        <v>39</v>
      </c>
      <c r="C13" s="197">
        <v>8</v>
      </c>
      <c r="D13" s="198">
        <v>297098.31900000002</v>
      </c>
      <c r="E13" s="198">
        <v>5389343.2369999997</v>
      </c>
      <c r="F13" s="198">
        <v>2408.88</v>
      </c>
      <c r="G13" s="149">
        <v>42183</v>
      </c>
      <c r="H13" s="149" t="s">
        <v>65</v>
      </c>
      <c r="I13" s="97">
        <v>3.45</v>
      </c>
      <c r="J13" s="33">
        <v>4.99</v>
      </c>
      <c r="K13" s="5">
        <f t="shared" si="0"/>
        <v>579.82502880077982</v>
      </c>
      <c r="L13" s="436" t="s">
        <v>34</v>
      </c>
      <c r="M13" s="437"/>
      <c r="N13"/>
      <c r="P13"/>
      <c r="Q13"/>
      <c r="R13"/>
      <c r="S13"/>
      <c r="T13"/>
      <c r="U13"/>
    </row>
    <row r="14" spans="2:21" x14ac:dyDescent="0.3">
      <c r="B14" s="142" t="s">
        <v>40</v>
      </c>
      <c r="C14" s="96">
        <v>9</v>
      </c>
      <c r="D14" s="110">
        <v>297024.47200000001</v>
      </c>
      <c r="E14" s="110">
        <v>5389454.341</v>
      </c>
      <c r="F14" s="110">
        <v>2364.4850000000001</v>
      </c>
      <c r="G14" s="144">
        <v>42183</v>
      </c>
      <c r="H14" s="144">
        <v>42275</v>
      </c>
      <c r="I14" s="97">
        <v>3.5</v>
      </c>
      <c r="J14" s="33">
        <v>4.07</v>
      </c>
      <c r="K14" s="5">
        <f t="shared" si="0"/>
        <v>574.2168517019885</v>
      </c>
      <c r="L14" s="443" t="s">
        <v>34</v>
      </c>
      <c r="M14" s="444"/>
      <c r="N14"/>
      <c r="P14"/>
      <c r="R14"/>
      <c r="S14"/>
      <c r="T14"/>
      <c r="U14"/>
    </row>
    <row r="15" spans="2:21" x14ac:dyDescent="0.3">
      <c r="B15" s="142" t="s">
        <v>41</v>
      </c>
      <c r="C15" s="96">
        <v>10</v>
      </c>
      <c r="D15" s="110">
        <v>297234.56099999999</v>
      </c>
      <c r="E15" s="110">
        <v>5389642.8720000004</v>
      </c>
      <c r="F15" s="110">
        <v>2358.8240000000001</v>
      </c>
      <c r="G15" s="144">
        <v>42182</v>
      </c>
      <c r="H15" s="144">
        <v>42275</v>
      </c>
      <c r="I15" s="97">
        <v>3.45</v>
      </c>
      <c r="J15" s="33">
        <v>3.99</v>
      </c>
      <c r="K15" s="5">
        <f t="shared" si="0"/>
        <v>573.67055088318591</v>
      </c>
      <c r="L15" s="443" t="s">
        <v>34</v>
      </c>
      <c r="M15" s="444"/>
      <c r="N15"/>
      <c r="P15"/>
      <c r="R15"/>
      <c r="S15"/>
      <c r="T15"/>
      <c r="U15"/>
    </row>
    <row r="16" spans="2:21" x14ac:dyDescent="0.3">
      <c r="B16" s="146" t="s">
        <v>42</v>
      </c>
      <c r="C16" s="197">
        <v>11</v>
      </c>
      <c r="D16" s="198">
        <v>297254.63400000002</v>
      </c>
      <c r="E16" s="198">
        <v>5389890.7110000001</v>
      </c>
      <c r="F16" s="198">
        <v>2308.9250000000002</v>
      </c>
      <c r="G16" s="149">
        <v>42182</v>
      </c>
      <c r="H16" s="149" t="s">
        <v>65</v>
      </c>
      <c r="I16" s="97">
        <v>3.8</v>
      </c>
      <c r="J16" s="33">
        <v>4.33</v>
      </c>
      <c r="K16" s="5">
        <f t="shared" si="0"/>
        <v>575.92095318869428</v>
      </c>
      <c r="L16" s="436" t="s">
        <v>34</v>
      </c>
      <c r="M16" s="437"/>
      <c r="N16"/>
      <c r="P16"/>
      <c r="Q16"/>
      <c r="R16"/>
      <c r="S16"/>
      <c r="T16"/>
      <c r="U16"/>
    </row>
    <row r="17" spans="2:21" x14ac:dyDescent="0.3">
      <c r="B17" s="146" t="s">
        <v>43</v>
      </c>
      <c r="C17" s="197">
        <v>12</v>
      </c>
      <c r="D17" s="198">
        <v>297004.277</v>
      </c>
      <c r="E17" s="198">
        <v>5389649.9239999996</v>
      </c>
      <c r="F17" s="198">
        <v>2310.6819999999998</v>
      </c>
      <c r="G17" s="149">
        <v>42182</v>
      </c>
      <c r="H17" s="149" t="s">
        <v>65</v>
      </c>
      <c r="I17" s="97">
        <v>3.38</v>
      </c>
      <c r="J17" s="33">
        <v>3.92</v>
      </c>
      <c r="K17" s="5">
        <f t="shared" si="0"/>
        <v>573.18347622098747</v>
      </c>
      <c r="L17" s="436" t="s">
        <v>34</v>
      </c>
      <c r="M17" s="437"/>
      <c r="N17"/>
      <c r="P17"/>
      <c r="Q17"/>
      <c r="R17"/>
      <c r="S17"/>
      <c r="T17"/>
      <c r="U17"/>
    </row>
    <row r="18" spans="2:21" x14ac:dyDescent="0.3">
      <c r="B18" s="142" t="s">
        <v>44</v>
      </c>
      <c r="C18" s="96">
        <v>13</v>
      </c>
      <c r="D18" s="110">
        <v>296425.12099999998</v>
      </c>
      <c r="E18" s="110">
        <v>5389184.5345000001</v>
      </c>
      <c r="F18" s="110">
        <v>2447.37</v>
      </c>
      <c r="G18" s="144">
        <v>42183</v>
      </c>
      <c r="H18" s="144">
        <v>42275</v>
      </c>
      <c r="I18" s="97">
        <v>2.82</v>
      </c>
      <c r="J18" s="33">
        <v>3.39</v>
      </c>
      <c r="K18" s="5">
        <f t="shared" si="0"/>
        <v>569.18601860679632</v>
      </c>
      <c r="L18" s="443" t="s">
        <v>34</v>
      </c>
      <c r="M18" s="444"/>
      <c r="N18"/>
      <c r="P18"/>
      <c r="R18"/>
      <c r="S18"/>
      <c r="T18"/>
      <c r="U18"/>
    </row>
    <row r="19" spans="2:21" x14ac:dyDescent="0.3">
      <c r="B19" s="146" t="s">
        <v>45</v>
      </c>
      <c r="C19" s="197">
        <v>14</v>
      </c>
      <c r="D19" s="198">
        <v>296524.98300000001</v>
      </c>
      <c r="E19" s="198">
        <v>5388967.5029999996</v>
      </c>
      <c r="F19" s="198">
        <v>2530.2359999999999</v>
      </c>
      <c r="G19" s="149">
        <v>42184</v>
      </c>
      <c r="H19" s="149" t="s">
        <v>65</v>
      </c>
      <c r="I19" s="97">
        <v>6.85</v>
      </c>
      <c r="J19" s="199">
        <v>7.45</v>
      </c>
      <c r="K19" s="5">
        <f t="shared" si="0"/>
        <v>590.85404195738079</v>
      </c>
      <c r="L19" s="436" t="s">
        <v>34</v>
      </c>
      <c r="M19" s="437"/>
      <c r="N19"/>
      <c r="P19"/>
      <c r="Q19"/>
      <c r="R19"/>
      <c r="S19"/>
      <c r="T19"/>
      <c r="U19"/>
    </row>
    <row r="20" spans="2:21" ht="15" thickBot="1" x14ac:dyDescent="0.35">
      <c r="B20" s="200" t="s">
        <v>46</v>
      </c>
      <c r="C20" s="201">
        <v>15</v>
      </c>
      <c r="D20" s="202">
        <v>296844.88400000002</v>
      </c>
      <c r="E20" s="202">
        <v>5388959.7649999997</v>
      </c>
      <c r="F20" s="202">
        <v>2532.5010000000002</v>
      </c>
      <c r="G20" s="203">
        <v>42184</v>
      </c>
      <c r="H20" s="203">
        <v>42275</v>
      </c>
      <c r="I20" s="204">
        <v>4.1500000000000004</v>
      </c>
      <c r="J20" s="205">
        <v>4.75</v>
      </c>
      <c r="K20" s="5">
        <f t="shared" si="0"/>
        <v>578.46858174402303</v>
      </c>
      <c r="L20" s="447" t="s">
        <v>34</v>
      </c>
      <c r="M20" s="448"/>
      <c r="N20"/>
      <c r="P20"/>
      <c r="R20"/>
      <c r="S20"/>
      <c r="T20"/>
      <c r="U20"/>
    </row>
    <row r="21" spans="2:21" ht="15" thickBot="1" x14ac:dyDescent="0.35">
      <c r="B21" s="206"/>
      <c r="C21" s="207"/>
      <c r="D21" s="208"/>
      <c r="E21" s="209"/>
      <c r="F21" s="210"/>
      <c r="G21" s="210"/>
      <c r="H21" s="210"/>
      <c r="I21" s="211"/>
      <c r="J21" s="211"/>
      <c r="K21" s="211"/>
      <c r="L21" s="211"/>
      <c r="M21" s="212"/>
      <c r="N21"/>
      <c r="O21"/>
      <c r="P21"/>
      <c r="Q21"/>
      <c r="R21"/>
      <c r="S21"/>
      <c r="T21"/>
      <c r="U21"/>
    </row>
    <row r="22" spans="2:21" ht="55.5" customHeight="1" thickBot="1" x14ac:dyDescent="0.35">
      <c r="B22" s="138" t="s">
        <v>71</v>
      </c>
      <c r="C22" s="194" t="s">
        <v>72</v>
      </c>
      <c r="D22" s="164" t="s">
        <v>88</v>
      </c>
      <c r="E22" s="164" t="s">
        <v>89</v>
      </c>
      <c r="F22" s="164" t="s">
        <v>90</v>
      </c>
      <c r="G22" s="162" t="s">
        <v>81</v>
      </c>
      <c r="H22" s="164" t="s">
        <v>82</v>
      </c>
      <c r="I22" s="164" t="s">
        <v>149</v>
      </c>
      <c r="J22" s="164" t="s">
        <v>150</v>
      </c>
      <c r="K22" s="163" t="s">
        <v>83</v>
      </c>
      <c r="L22" s="165" t="s">
        <v>84</v>
      </c>
      <c r="M22" s="166" t="s">
        <v>85</v>
      </c>
      <c r="N22"/>
      <c r="O22"/>
      <c r="Q22"/>
      <c r="R22"/>
      <c r="S22"/>
      <c r="T22"/>
      <c r="U22"/>
    </row>
    <row r="23" spans="2:21" ht="15" thickTop="1" x14ac:dyDescent="0.3">
      <c r="B23" s="142" t="s">
        <v>11</v>
      </c>
      <c r="C23" s="96">
        <v>1</v>
      </c>
      <c r="D23" s="32">
        <v>-4.6399999999999997</v>
      </c>
      <c r="E23" s="167">
        <v>0</v>
      </c>
      <c r="F23" s="168">
        <v>-1.48</v>
      </c>
      <c r="G23" s="169">
        <f>SUM(D23:F23)</f>
        <v>-6.1199999999999992</v>
      </c>
      <c r="H23" s="168">
        <f>D23*(K6/1000)</f>
        <v>-2.6811024535505172</v>
      </c>
      <c r="I23" s="167">
        <f>E23*0.72</f>
        <v>0</v>
      </c>
      <c r="J23" s="168">
        <f>F23*0.874</f>
        <v>-1.29352</v>
      </c>
      <c r="K23" s="168">
        <f>SUM(H23:J23)</f>
        <v>-3.9746224535505172</v>
      </c>
      <c r="L23" s="168">
        <f>J6*(K6/1000)</f>
        <v>2.6811024535505172</v>
      </c>
      <c r="M23" s="170">
        <f>L23+K23</f>
        <v>-1.29352</v>
      </c>
      <c r="N23"/>
      <c r="O23"/>
      <c r="Q23"/>
      <c r="R23"/>
      <c r="S23"/>
      <c r="T23"/>
      <c r="U23"/>
    </row>
    <row r="24" spans="2:21" x14ac:dyDescent="0.3">
      <c r="B24" s="142" t="s">
        <v>15</v>
      </c>
      <c r="C24" s="96">
        <v>2</v>
      </c>
      <c r="D24" s="32">
        <v>-4.97</v>
      </c>
      <c r="E24" s="167">
        <v>0</v>
      </c>
      <c r="F24" s="171">
        <v>-1.1200000000000001</v>
      </c>
      <c r="G24" s="169">
        <f>SUM(D24:F24)</f>
        <v>-6.09</v>
      </c>
      <c r="H24" s="168">
        <f>D24*(K7/1000)</f>
        <v>-2.8811811175823356</v>
      </c>
      <c r="I24" s="167">
        <f>E24*0.72</f>
        <v>0</v>
      </c>
      <c r="J24" s="168">
        <f t="shared" ref="J24:J35" si="1">F24*0.874</f>
        <v>-0.97888000000000008</v>
      </c>
      <c r="K24" s="168">
        <f>SUM(H24:J24)</f>
        <v>-3.8600611175823358</v>
      </c>
      <c r="L24" s="168">
        <f t="shared" ref="L24:L37" si="2">J7*(K7/1000)</f>
        <v>2.8811811175823356</v>
      </c>
      <c r="M24" s="170">
        <f>L24+K24</f>
        <v>-0.97888000000000019</v>
      </c>
      <c r="N24"/>
      <c r="O24"/>
      <c r="Q24"/>
      <c r="R24"/>
      <c r="S24"/>
      <c r="T24"/>
      <c r="U24"/>
    </row>
    <row r="25" spans="2:21" x14ac:dyDescent="0.3">
      <c r="B25" s="146" t="s">
        <v>16</v>
      </c>
      <c r="C25" s="197">
        <v>3</v>
      </c>
      <c r="D25" s="213" t="s">
        <v>65</v>
      </c>
      <c r="E25" s="214" t="s">
        <v>65</v>
      </c>
      <c r="F25" s="213" t="s">
        <v>65</v>
      </c>
      <c r="G25" s="213" t="s">
        <v>65</v>
      </c>
      <c r="H25" s="214" t="s">
        <v>65</v>
      </c>
      <c r="I25" s="213" t="s">
        <v>65</v>
      </c>
      <c r="J25" s="213" t="s">
        <v>65</v>
      </c>
      <c r="K25" s="213" t="s">
        <v>65</v>
      </c>
      <c r="L25" s="168">
        <f t="shared" si="2"/>
        <v>3.6012982107633018</v>
      </c>
      <c r="M25" s="215" t="s">
        <v>65</v>
      </c>
      <c r="N25"/>
      <c r="O25"/>
      <c r="P25"/>
      <c r="Q25"/>
      <c r="R25"/>
      <c r="S25"/>
      <c r="T25"/>
      <c r="U25"/>
    </row>
    <row r="26" spans="2:21" x14ac:dyDescent="0.3">
      <c r="B26" s="142" t="s">
        <v>35</v>
      </c>
      <c r="C26" s="96">
        <v>4</v>
      </c>
      <c r="D26" s="32">
        <v>-5.43</v>
      </c>
      <c r="E26" s="167">
        <v>0</v>
      </c>
      <c r="F26" s="97">
        <v>-0.86</v>
      </c>
      <c r="G26" s="169">
        <f>SUM(D26:F26)</f>
        <v>-6.29</v>
      </c>
      <c r="H26" s="168">
        <f>D26*(K9/1000)</f>
        <v>-3.1610770685369123</v>
      </c>
      <c r="I26" s="167">
        <f>E26*0.72</f>
        <v>0</v>
      </c>
      <c r="J26" s="168">
        <f t="shared" si="1"/>
        <v>-0.75163999999999997</v>
      </c>
      <c r="K26" s="168">
        <f>SUM(H26:J26)</f>
        <v>-3.9127170685369124</v>
      </c>
      <c r="L26" s="168">
        <f t="shared" si="2"/>
        <v>3.1610770685369123</v>
      </c>
      <c r="M26" s="170">
        <f>L26+K26</f>
        <v>-0.75164000000000009</v>
      </c>
      <c r="N26"/>
      <c r="O26"/>
      <c r="Q26"/>
      <c r="R26"/>
      <c r="S26"/>
      <c r="T26"/>
      <c r="U26"/>
    </row>
    <row r="27" spans="2:21" x14ac:dyDescent="0.3">
      <c r="B27" s="142" t="s">
        <v>36</v>
      </c>
      <c r="C27" s="96">
        <v>5</v>
      </c>
      <c r="D27" s="32">
        <v>-4.4800000000000004</v>
      </c>
      <c r="E27" s="167">
        <v>0</v>
      </c>
      <c r="F27" s="97">
        <v>-0.73</v>
      </c>
      <c r="G27" s="169">
        <f>SUM(D27:F27)</f>
        <v>-5.2100000000000009</v>
      </c>
      <c r="H27" s="168">
        <f>D27*(K10/1000)</f>
        <v>-2.5843244072335052</v>
      </c>
      <c r="I27" s="167">
        <f>E27*0.72</f>
        <v>0</v>
      </c>
      <c r="J27" s="168">
        <f t="shared" si="1"/>
        <v>-0.63802000000000003</v>
      </c>
      <c r="K27" s="168">
        <f>SUM(H27:J27)</f>
        <v>-3.2223444072335052</v>
      </c>
      <c r="L27" s="168">
        <f t="shared" si="2"/>
        <v>2.5843244072335052</v>
      </c>
      <c r="M27" s="170">
        <f>L27+K27</f>
        <v>-0.63802000000000003</v>
      </c>
      <c r="N27"/>
      <c r="O27"/>
      <c r="P27"/>
      <c r="Q27"/>
      <c r="R27"/>
      <c r="S27"/>
      <c r="T27"/>
      <c r="U27"/>
    </row>
    <row r="28" spans="2:21" x14ac:dyDescent="0.3">
      <c r="B28" s="146" t="s">
        <v>37</v>
      </c>
      <c r="C28" s="197">
        <v>6</v>
      </c>
      <c r="D28" s="213" t="s">
        <v>65</v>
      </c>
      <c r="E28" s="214" t="s">
        <v>65</v>
      </c>
      <c r="F28" s="213" t="s">
        <v>65</v>
      </c>
      <c r="G28" s="213" t="s">
        <v>65</v>
      </c>
      <c r="H28" s="214" t="s">
        <v>65</v>
      </c>
      <c r="I28" s="213" t="s">
        <v>65</v>
      </c>
      <c r="J28" s="213" t="s">
        <v>65</v>
      </c>
      <c r="K28" s="213" t="s">
        <v>65</v>
      </c>
      <c r="L28" s="168">
        <f t="shared" si="2"/>
        <v>4.4575310864716151</v>
      </c>
      <c r="M28" s="215" t="s">
        <v>65</v>
      </c>
      <c r="N28"/>
      <c r="O28"/>
      <c r="P28"/>
      <c r="Q28"/>
      <c r="R28"/>
      <c r="S28"/>
      <c r="T28"/>
      <c r="U28"/>
    </row>
    <row r="29" spans="2:21" x14ac:dyDescent="0.3">
      <c r="B29" s="146" t="s">
        <v>38</v>
      </c>
      <c r="C29" s="197">
        <v>7</v>
      </c>
      <c r="D29" s="213" t="s">
        <v>65</v>
      </c>
      <c r="E29" s="214" t="s">
        <v>65</v>
      </c>
      <c r="F29" s="213" t="s">
        <v>65</v>
      </c>
      <c r="G29" s="213" t="s">
        <v>65</v>
      </c>
      <c r="H29" s="214" t="s">
        <v>65</v>
      </c>
      <c r="I29" s="213" t="s">
        <v>65</v>
      </c>
      <c r="J29" s="213" t="s">
        <v>65</v>
      </c>
      <c r="K29" s="213" t="s">
        <v>65</v>
      </c>
      <c r="L29" s="168">
        <f t="shared" si="2"/>
        <v>2.6811024535505172</v>
      </c>
      <c r="M29" s="215" t="s">
        <v>65</v>
      </c>
      <c r="N29"/>
      <c r="O29"/>
      <c r="P29"/>
      <c r="Q29"/>
      <c r="R29"/>
      <c r="S29"/>
      <c r="T29"/>
      <c r="U29"/>
    </row>
    <row r="30" spans="2:21" x14ac:dyDescent="0.3">
      <c r="B30" s="146" t="s">
        <v>39</v>
      </c>
      <c r="C30" s="197">
        <v>8</v>
      </c>
      <c r="D30" s="213" t="s">
        <v>65</v>
      </c>
      <c r="E30" s="214" t="s">
        <v>65</v>
      </c>
      <c r="F30" s="213" t="s">
        <v>65</v>
      </c>
      <c r="G30" s="213" t="s">
        <v>65</v>
      </c>
      <c r="H30" s="214" t="s">
        <v>65</v>
      </c>
      <c r="I30" s="213" t="s">
        <v>65</v>
      </c>
      <c r="J30" s="213" t="s">
        <v>65</v>
      </c>
      <c r="K30" s="213" t="s">
        <v>65</v>
      </c>
      <c r="L30" s="168">
        <f t="shared" si="2"/>
        <v>2.8933268937158911</v>
      </c>
      <c r="M30" s="215" t="s">
        <v>65</v>
      </c>
      <c r="N30"/>
      <c r="O30"/>
      <c r="Q30"/>
      <c r="R30"/>
      <c r="S30"/>
      <c r="T30"/>
      <c r="U30"/>
    </row>
    <row r="31" spans="2:21" x14ac:dyDescent="0.3">
      <c r="B31" s="142" t="s">
        <v>40</v>
      </c>
      <c r="C31" s="96">
        <v>9</v>
      </c>
      <c r="D31" s="32">
        <v>-4.07</v>
      </c>
      <c r="E31" s="216">
        <v>0</v>
      </c>
      <c r="F31" s="97">
        <v>-1.85</v>
      </c>
      <c r="G31" s="169">
        <f>SUM(D31:F31)</f>
        <v>-5.92</v>
      </c>
      <c r="H31" s="168">
        <f>D31*(K14/1000)</f>
        <v>-2.3370625864270935</v>
      </c>
      <c r="I31" s="167">
        <f>E31*0.72</f>
        <v>0</v>
      </c>
      <c r="J31" s="168">
        <f t="shared" si="1"/>
        <v>-1.6169</v>
      </c>
      <c r="K31" s="168">
        <f>SUM(H31:J31)</f>
        <v>-3.9539625864270933</v>
      </c>
      <c r="L31" s="168">
        <f t="shared" si="2"/>
        <v>2.3370625864270935</v>
      </c>
      <c r="M31" s="170">
        <f>L31+K31</f>
        <v>-1.6168999999999998</v>
      </c>
      <c r="N31"/>
      <c r="O31"/>
      <c r="Q31"/>
      <c r="R31"/>
      <c r="S31"/>
      <c r="T31"/>
      <c r="U31"/>
    </row>
    <row r="32" spans="2:21" x14ac:dyDescent="0.3">
      <c r="B32" s="142" t="s">
        <v>41</v>
      </c>
      <c r="C32" s="96">
        <v>10</v>
      </c>
      <c r="D32" s="32">
        <v>-3.99</v>
      </c>
      <c r="E32" s="216">
        <v>0</v>
      </c>
      <c r="F32" s="97">
        <v>-2.16</v>
      </c>
      <c r="G32" s="169">
        <f>SUM(D32:F32)</f>
        <v>-6.15</v>
      </c>
      <c r="H32" s="168">
        <f>D32*(K15/1000)</f>
        <v>-2.2889454980239119</v>
      </c>
      <c r="I32" s="167">
        <f>E32*0.72</f>
        <v>0</v>
      </c>
      <c r="J32" s="168">
        <f t="shared" si="1"/>
        <v>-1.8878400000000002</v>
      </c>
      <c r="K32" s="168">
        <f>SUM(H32:J32)</f>
        <v>-4.1767854980239125</v>
      </c>
      <c r="L32" s="168">
        <f t="shared" si="2"/>
        <v>2.2889454980239119</v>
      </c>
      <c r="M32" s="170">
        <f>L32+K32</f>
        <v>-1.8878400000000006</v>
      </c>
      <c r="N32"/>
      <c r="O32"/>
      <c r="Q32"/>
      <c r="R32"/>
      <c r="S32"/>
      <c r="T32"/>
      <c r="U32"/>
    </row>
    <row r="33" spans="2:22" x14ac:dyDescent="0.3">
      <c r="B33" s="146" t="s">
        <v>42</v>
      </c>
      <c r="C33" s="197">
        <v>11</v>
      </c>
      <c r="D33" s="213" t="s">
        <v>65</v>
      </c>
      <c r="E33" s="214" t="s">
        <v>65</v>
      </c>
      <c r="F33" s="213" t="s">
        <v>65</v>
      </c>
      <c r="G33" s="213" t="s">
        <v>65</v>
      </c>
      <c r="H33" s="214" t="s">
        <v>65</v>
      </c>
      <c r="I33" s="213" t="s">
        <v>65</v>
      </c>
      <c r="J33" s="213" t="s">
        <v>65</v>
      </c>
      <c r="K33" s="213" t="s">
        <v>65</v>
      </c>
      <c r="L33" s="168">
        <f t="shared" si="2"/>
        <v>2.4937377273070465</v>
      </c>
      <c r="M33" s="215" t="s">
        <v>65</v>
      </c>
      <c r="N33"/>
      <c r="O33"/>
      <c r="P33"/>
      <c r="Q33"/>
      <c r="R33"/>
      <c r="S33"/>
      <c r="T33"/>
      <c r="U33"/>
    </row>
    <row r="34" spans="2:22" x14ac:dyDescent="0.3">
      <c r="B34" s="146" t="s">
        <v>43</v>
      </c>
      <c r="C34" s="197">
        <v>12</v>
      </c>
      <c r="D34" s="213" t="s">
        <v>65</v>
      </c>
      <c r="E34" s="214" t="s">
        <v>65</v>
      </c>
      <c r="F34" s="213" t="s">
        <v>65</v>
      </c>
      <c r="G34" s="213" t="s">
        <v>65</v>
      </c>
      <c r="H34" s="214" t="s">
        <v>65</v>
      </c>
      <c r="I34" s="213" t="s">
        <v>65</v>
      </c>
      <c r="J34" s="213" t="s">
        <v>65</v>
      </c>
      <c r="K34" s="213" t="s">
        <v>65</v>
      </c>
      <c r="L34" s="168">
        <f t="shared" si="2"/>
        <v>2.2468792267862705</v>
      </c>
      <c r="M34" s="215" t="s">
        <v>65</v>
      </c>
      <c r="N34"/>
      <c r="O34"/>
      <c r="P34"/>
      <c r="Q34"/>
      <c r="R34"/>
      <c r="S34"/>
      <c r="T34"/>
      <c r="U34"/>
    </row>
    <row r="35" spans="2:22" x14ac:dyDescent="0.3">
      <c r="B35" s="142" t="s">
        <v>44</v>
      </c>
      <c r="C35" s="96">
        <v>13</v>
      </c>
      <c r="D35" s="32">
        <v>-3.39</v>
      </c>
      <c r="E35" s="216">
        <v>0</v>
      </c>
      <c r="F35" s="97">
        <v>-1.88</v>
      </c>
      <c r="G35" s="169">
        <f>SUM(D35:F35)</f>
        <v>-5.27</v>
      </c>
      <c r="H35" s="168">
        <f>D35*(K18/1000)</f>
        <v>-1.9295406030770395</v>
      </c>
      <c r="I35" s="167">
        <f>E35*0.72</f>
        <v>0</v>
      </c>
      <c r="J35" s="168">
        <f t="shared" si="1"/>
        <v>-1.6431199999999999</v>
      </c>
      <c r="K35" s="168">
        <f>SUM(H35:J35)</f>
        <v>-3.5726606030770394</v>
      </c>
      <c r="L35" s="168">
        <f t="shared" si="2"/>
        <v>1.9295406030770395</v>
      </c>
      <c r="M35" s="170">
        <f>L35+K35</f>
        <v>-1.6431199999999999</v>
      </c>
      <c r="N35" s="217"/>
      <c r="O35" s="217"/>
      <c r="P35"/>
      <c r="Q35" s="217"/>
      <c r="R35" s="217"/>
      <c r="S35" s="217"/>
      <c r="T35" s="217"/>
      <c r="U35" s="217"/>
    </row>
    <row r="36" spans="2:22" x14ac:dyDescent="0.3">
      <c r="B36" s="146" t="s">
        <v>45</v>
      </c>
      <c r="C36" s="197">
        <v>14</v>
      </c>
      <c r="D36" s="213" t="s">
        <v>65</v>
      </c>
      <c r="E36" s="214" t="s">
        <v>65</v>
      </c>
      <c r="F36" s="213" t="s">
        <v>65</v>
      </c>
      <c r="G36" s="213" t="s">
        <v>65</v>
      </c>
      <c r="H36" s="214" t="s">
        <v>65</v>
      </c>
      <c r="I36" s="213" t="s">
        <v>65</v>
      </c>
      <c r="J36" s="213" t="s">
        <v>65</v>
      </c>
      <c r="K36" s="213" t="s">
        <v>65</v>
      </c>
      <c r="L36" s="168">
        <f>J19*(K19/1000)</f>
        <v>4.4018626125824873</v>
      </c>
      <c r="M36" s="215" t="s">
        <v>65</v>
      </c>
      <c r="N36" s="217"/>
      <c r="O36" s="217"/>
      <c r="P36"/>
      <c r="Q36" s="217"/>
      <c r="R36" s="217"/>
      <c r="S36" s="217"/>
      <c r="T36" s="217"/>
      <c r="U36" s="217"/>
    </row>
    <row r="37" spans="2:22" x14ac:dyDescent="0.3">
      <c r="B37" s="218" t="s">
        <v>46</v>
      </c>
      <c r="C37" s="219">
        <v>15</v>
      </c>
      <c r="D37" s="220">
        <v>-4.75</v>
      </c>
      <c r="E37" s="221">
        <v>0</v>
      </c>
      <c r="F37" s="222">
        <v>-0.3</v>
      </c>
      <c r="G37" s="223">
        <f>SUM(D37:F37)</f>
        <v>-5.05</v>
      </c>
      <c r="H37" s="181">
        <f>D37*(K20/1000)</f>
        <v>-2.7477257632841097</v>
      </c>
      <c r="I37" s="181">
        <f>E37*0.72</f>
        <v>0</v>
      </c>
      <c r="J37" s="181">
        <f>F37*0.874</f>
        <v>-0.26219999999999999</v>
      </c>
      <c r="K37" s="181">
        <f>SUM(H37:J37)</f>
        <v>-3.0099257632841097</v>
      </c>
      <c r="L37" s="181">
        <f t="shared" si="2"/>
        <v>2.7477257632841097</v>
      </c>
      <c r="M37" s="224">
        <f>L37+K37</f>
        <v>-0.26219999999999999</v>
      </c>
      <c r="N37" s="217"/>
      <c r="O37" s="217"/>
      <c r="P37"/>
      <c r="Q37" s="217"/>
      <c r="R37" s="217"/>
      <c r="S37" s="217"/>
      <c r="T37" s="217"/>
      <c r="U37" s="217"/>
    </row>
    <row r="38" spans="2:22" x14ac:dyDescent="0.3">
      <c r="B38" s="434" t="s">
        <v>19</v>
      </c>
      <c r="C38" s="435"/>
      <c r="D38" s="2">
        <f t="shared" ref="D38:M38" si="3">COUNT(D23:D37)</f>
        <v>8</v>
      </c>
      <c r="E38" s="2">
        <f t="shared" si="3"/>
        <v>8</v>
      </c>
      <c r="F38" s="2">
        <f t="shared" si="3"/>
        <v>8</v>
      </c>
      <c r="G38" s="2">
        <f t="shared" si="3"/>
        <v>8</v>
      </c>
      <c r="H38" s="2">
        <f t="shared" si="3"/>
        <v>8</v>
      </c>
      <c r="I38" s="2">
        <f t="shared" si="3"/>
        <v>8</v>
      </c>
      <c r="J38" s="2">
        <f t="shared" si="3"/>
        <v>8</v>
      </c>
      <c r="K38" s="2">
        <f t="shared" si="3"/>
        <v>8</v>
      </c>
      <c r="L38" s="2">
        <f t="shared" si="3"/>
        <v>15</v>
      </c>
      <c r="M38" s="2">
        <f t="shared" si="3"/>
        <v>8</v>
      </c>
      <c r="N38" s="225"/>
      <c r="O38" s="217"/>
      <c r="P38" s="217"/>
      <c r="Q38" s="217"/>
      <c r="R38" s="217"/>
      <c r="S38" s="217"/>
      <c r="T38" s="217"/>
      <c r="U38" s="217"/>
    </row>
    <row r="39" spans="2:22" x14ac:dyDescent="0.3">
      <c r="B39" s="426" t="s">
        <v>20</v>
      </c>
      <c r="C39" s="427"/>
      <c r="D39" s="4">
        <f t="shared" ref="D39:M39" si="4">AVERAGE(D23:D37)</f>
        <v>-4.4649999999999999</v>
      </c>
      <c r="E39" s="4">
        <f t="shared" si="4"/>
        <v>0</v>
      </c>
      <c r="F39" s="4">
        <f t="shared" si="4"/>
        <v>-1.2974999999999999</v>
      </c>
      <c r="G39" s="4">
        <f t="shared" si="4"/>
        <v>-5.7624999999999993</v>
      </c>
      <c r="H39" s="4">
        <f t="shared" si="4"/>
        <v>-2.576369937214428</v>
      </c>
      <c r="I39" s="4">
        <f t="shared" si="4"/>
        <v>0</v>
      </c>
      <c r="J39" s="4">
        <f t="shared" si="4"/>
        <v>-1.134015</v>
      </c>
      <c r="K39" s="4">
        <f t="shared" si="4"/>
        <v>-3.7103849372144282</v>
      </c>
      <c r="L39" s="226">
        <f t="shared" si="4"/>
        <v>2.8924465139261701</v>
      </c>
      <c r="M39" s="227">
        <f t="shared" si="4"/>
        <v>-1.134015</v>
      </c>
      <c r="N39" s="217"/>
      <c r="O39" s="217"/>
      <c r="P39" s="217"/>
      <c r="Q39" s="217"/>
      <c r="R39" s="217"/>
      <c r="S39" s="217"/>
      <c r="T39" s="217"/>
      <c r="U39" s="217"/>
    </row>
    <row r="40" spans="2:22" x14ac:dyDescent="0.3">
      <c r="B40" s="426" t="s">
        <v>21</v>
      </c>
      <c r="C40" s="427"/>
      <c r="D40" s="4">
        <f t="shared" ref="D40:M40" si="5">MEDIAN(D23:D37)</f>
        <v>-4.5600000000000005</v>
      </c>
      <c r="E40" s="4">
        <f t="shared" si="5"/>
        <v>0</v>
      </c>
      <c r="F40" s="4">
        <f t="shared" si="5"/>
        <v>-1.3</v>
      </c>
      <c r="G40" s="4">
        <f t="shared" si="5"/>
        <v>-6.0049999999999999</v>
      </c>
      <c r="H40" s="4">
        <f t="shared" si="5"/>
        <v>-2.6327134303920112</v>
      </c>
      <c r="I40" s="4">
        <f t="shared" si="5"/>
        <v>0</v>
      </c>
      <c r="J40" s="4">
        <f t="shared" si="5"/>
        <v>-1.1362000000000001</v>
      </c>
      <c r="K40" s="4">
        <f t="shared" si="5"/>
        <v>-3.8863890930596243</v>
      </c>
      <c r="L40" s="226">
        <f t="shared" si="5"/>
        <v>2.6811024535505172</v>
      </c>
      <c r="M40" s="227">
        <f t="shared" si="5"/>
        <v>-1.1362000000000001</v>
      </c>
      <c r="N40" s="217"/>
      <c r="O40" s="217"/>
      <c r="P40" s="217"/>
      <c r="Q40" s="217"/>
      <c r="R40" s="217"/>
      <c r="S40" s="217"/>
      <c r="T40" s="217"/>
      <c r="U40" s="217"/>
    </row>
    <row r="41" spans="2:22" x14ac:dyDescent="0.3">
      <c r="B41" s="426" t="s">
        <v>22</v>
      </c>
      <c r="C41" s="427"/>
      <c r="D41" s="4">
        <f t="shared" ref="D41:M41" si="6">STDEV(D23:D37)</f>
        <v>0.63646344300808833</v>
      </c>
      <c r="E41" s="4">
        <f t="shared" si="6"/>
        <v>0</v>
      </c>
      <c r="F41" s="4">
        <f t="shared" si="6"/>
        <v>0.650466865303025</v>
      </c>
      <c r="G41" s="4">
        <f t="shared" si="6"/>
        <v>0.49910634423651917</v>
      </c>
      <c r="H41" s="4">
        <f t="shared" si="6"/>
        <v>0.38423509947528872</v>
      </c>
      <c r="I41" s="4">
        <f t="shared" si="6"/>
        <v>0</v>
      </c>
      <c r="J41" s="4">
        <f t="shared" si="6"/>
        <v>0.56850804027484325</v>
      </c>
      <c r="K41" s="4">
        <f t="shared" si="6"/>
        <v>0.40669695196346967</v>
      </c>
      <c r="L41" s="226">
        <f t="shared" si="6"/>
        <v>0.74081913217429252</v>
      </c>
      <c r="M41" s="227">
        <f t="shared" si="6"/>
        <v>0.56850804027484325</v>
      </c>
      <c r="N41" s="217"/>
      <c r="O41" s="217"/>
      <c r="P41" s="217"/>
      <c r="Q41" s="217"/>
      <c r="R41" s="217"/>
      <c r="S41" s="217"/>
      <c r="T41" s="217"/>
      <c r="U41" s="217"/>
    </row>
    <row r="42" spans="2:22" x14ac:dyDescent="0.3">
      <c r="B42" s="426" t="s">
        <v>23</v>
      </c>
      <c r="C42" s="427"/>
      <c r="D42" s="4">
        <f t="shared" ref="D42:M42" si="7">MIN(D23:D37)</f>
        <v>-5.43</v>
      </c>
      <c r="E42" s="4">
        <f t="shared" si="7"/>
        <v>0</v>
      </c>
      <c r="F42" s="4">
        <f t="shared" si="7"/>
        <v>-2.16</v>
      </c>
      <c r="G42" s="4">
        <f t="shared" si="7"/>
        <v>-6.29</v>
      </c>
      <c r="H42" s="4">
        <f t="shared" si="7"/>
        <v>-3.1610770685369123</v>
      </c>
      <c r="I42" s="4">
        <f t="shared" si="7"/>
        <v>0</v>
      </c>
      <c r="J42" s="4">
        <f t="shared" si="7"/>
        <v>-1.8878400000000002</v>
      </c>
      <c r="K42" s="4">
        <f t="shared" si="7"/>
        <v>-4.1767854980239125</v>
      </c>
      <c r="L42" s="226">
        <f t="shared" si="7"/>
        <v>1.9295406030770395</v>
      </c>
      <c r="M42" s="227">
        <f t="shared" si="7"/>
        <v>-1.8878400000000006</v>
      </c>
      <c r="N42" s="217"/>
      <c r="O42" s="217"/>
      <c r="P42" s="217"/>
      <c r="Q42" s="217"/>
      <c r="R42" s="217"/>
      <c r="S42" s="217"/>
      <c r="T42" s="217"/>
      <c r="U42" s="217"/>
    </row>
    <row r="43" spans="2:22" x14ac:dyDescent="0.3">
      <c r="B43" s="426" t="s">
        <v>24</v>
      </c>
      <c r="C43" s="427"/>
      <c r="D43" s="4">
        <f t="shared" ref="D43:M43" si="8">MAX(D23:D37)</f>
        <v>-3.39</v>
      </c>
      <c r="E43" s="4">
        <f t="shared" si="8"/>
        <v>0</v>
      </c>
      <c r="F43" s="4">
        <f t="shared" si="8"/>
        <v>-0.3</v>
      </c>
      <c r="G43" s="4">
        <f t="shared" si="8"/>
        <v>-5.05</v>
      </c>
      <c r="H43" s="4">
        <f t="shared" si="8"/>
        <v>-1.9295406030770395</v>
      </c>
      <c r="I43" s="4">
        <f t="shared" si="8"/>
        <v>0</v>
      </c>
      <c r="J43" s="4">
        <f t="shared" si="8"/>
        <v>-0.26219999999999999</v>
      </c>
      <c r="K43" s="4">
        <f t="shared" si="8"/>
        <v>-3.0099257632841097</v>
      </c>
      <c r="L43" s="226">
        <f t="shared" si="8"/>
        <v>4.4575310864716151</v>
      </c>
      <c r="M43" s="227">
        <f t="shared" si="8"/>
        <v>-0.26219999999999999</v>
      </c>
      <c r="N43" s="217"/>
      <c r="O43" s="217"/>
      <c r="P43" s="217"/>
      <c r="Q43" s="217"/>
      <c r="R43" s="217"/>
      <c r="S43" s="217"/>
      <c r="T43" s="217"/>
      <c r="U43" s="217"/>
    </row>
    <row r="44" spans="2:22" ht="15" thickBot="1" x14ac:dyDescent="0.35">
      <c r="B44" s="428" t="s">
        <v>25</v>
      </c>
      <c r="C44" s="429"/>
      <c r="D44" s="228">
        <f t="shared" ref="D44:M44" si="9">D43-D42</f>
        <v>2.0399999999999996</v>
      </c>
      <c r="E44" s="228">
        <f t="shared" si="9"/>
        <v>0</v>
      </c>
      <c r="F44" s="228">
        <f t="shared" si="9"/>
        <v>1.86</v>
      </c>
      <c r="G44" s="228">
        <f t="shared" si="9"/>
        <v>1.2400000000000002</v>
      </c>
      <c r="H44" s="228">
        <f t="shared" si="9"/>
        <v>1.2315364654598728</v>
      </c>
      <c r="I44" s="228">
        <f t="shared" si="9"/>
        <v>0</v>
      </c>
      <c r="J44" s="228">
        <f t="shared" si="9"/>
        <v>1.6256400000000002</v>
      </c>
      <c r="K44" s="228">
        <f t="shared" si="9"/>
        <v>1.1668597347398029</v>
      </c>
      <c r="L44" s="228">
        <f t="shared" si="9"/>
        <v>2.5279904833945759</v>
      </c>
      <c r="M44" s="229">
        <f t="shared" si="9"/>
        <v>1.6256400000000006</v>
      </c>
      <c r="N44" s="217"/>
      <c r="O44" s="217"/>
      <c r="P44" s="217"/>
      <c r="Q44" s="217"/>
      <c r="R44" s="217"/>
      <c r="S44" s="217"/>
      <c r="T44" s="217"/>
      <c r="U44" s="217"/>
    </row>
    <row r="45" spans="2:22" x14ac:dyDescent="0.3">
      <c r="D45" s="230"/>
      <c r="F45" s="231"/>
      <c r="G45" s="231"/>
      <c r="H45" s="231"/>
      <c r="I45" s="232"/>
      <c r="J45" s="232"/>
      <c r="K45" s="233"/>
      <c r="L45" s="233"/>
      <c r="M45" s="217"/>
      <c r="N45" s="217"/>
      <c r="O45" s="217"/>
      <c r="P45" s="217"/>
      <c r="Q45" s="217"/>
      <c r="R45" s="217"/>
      <c r="S45" s="217"/>
      <c r="T45" s="217"/>
      <c r="U45" s="217"/>
      <c r="V45" s="217"/>
    </row>
    <row r="46" spans="2:22" ht="16.8" x14ac:dyDescent="0.3">
      <c r="B46" s="234" t="s">
        <v>91</v>
      </c>
      <c r="D46" s="230"/>
      <c r="F46" s="231"/>
      <c r="G46" s="231"/>
      <c r="H46" s="231"/>
      <c r="I46" s="232"/>
      <c r="J46" s="232"/>
      <c r="K46" s="233"/>
      <c r="L46" s="233"/>
      <c r="M46" s="217"/>
      <c r="N46" s="217"/>
      <c r="O46" s="217"/>
      <c r="P46" s="217"/>
      <c r="Q46" s="217"/>
      <c r="R46" s="217"/>
      <c r="S46" s="217"/>
      <c r="T46" s="217"/>
      <c r="U46" s="217"/>
      <c r="V46" s="217"/>
    </row>
    <row r="47" spans="2:22" x14ac:dyDescent="0.3">
      <c r="B47" s="235" t="s">
        <v>92</v>
      </c>
      <c r="D47" s="230"/>
      <c r="F47" s="231"/>
      <c r="G47" s="231"/>
      <c r="H47" s="231"/>
      <c r="I47" s="232"/>
      <c r="J47" s="232"/>
      <c r="K47" s="233"/>
      <c r="L47" s="233"/>
      <c r="M47" s="217"/>
      <c r="N47" s="217"/>
      <c r="O47" s="217"/>
      <c r="P47" s="217"/>
      <c r="Q47" s="217"/>
      <c r="R47" s="217"/>
      <c r="S47" s="217"/>
      <c r="T47" s="217"/>
      <c r="U47" s="217"/>
      <c r="V47" s="217"/>
    </row>
    <row r="48" spans="2:22" ht="16.8" x14ac:dyDescent="0.3">
      <c r="B48" s="7" t="s">
        <v>112</v>
      </c>
      <c r="D48" s="230"/>
      <c r="F48" s="231"/>
      <c r="G48" s="231"/>
      <c r="H48" s="231"/>
      <c r="I48" s="232"/>
      <c r="J48" s="232"/>
      <c r="K48" s="232"/>
      <c r="L48" s="232"/>
      <c r="M48" s="217"/>
      <c r="N48" s="236"/>
      <c r="O48" s="237"/>
      <c r="P48" s="238"/>
      <c r="Q48" s="239"/>
      <c r="R48" s="237"/>
      <c r="S48" s="238"/>
      <c r="T48" s="240"/>
      <c r="U48" s="239"/>
      <c r="V48" s="241"/>
    </row>
    <row r="49" spans="2:21" ht="16.5" customHeight="1" x14ac:dyDescent="0.3">
      <c r="B49" s="7" t="s">
        <v>154</v>
      </c>
      <c r="C49" s="242"/>
      <c r="D49" s="243"/>
      <c r="E49" s="243"/>
      <c r="F49" s="243"/>
      <c r="G49" s="243"/>
      <c r="H49" s="243"/>
      <c r="I49" s="243"/>
      <c r="J49" s="243"/>
      <c r="K49" s="244"/>
      <c r="L49" s="245"/>
      <c r="M49" s="245"/>
      <c r="N49" s="237"/>
      <c r="O49" s="238"/>
      <c r="P49" s="239"/>
      <c r="Q49" s="237"/>
      <c r="R49" s="238"/>
      <c r="S49" s="240"/>
      <c r="T49" s="239"/>
      <c r="U49" s="241"/>
    </row>
    <row r="50" spans="2:21" ht="15.75" customHeight="1" x14ac:dyDescent="0.3">
      <c r="C50" s="242"/>
      <c r="D50" s="246"/>
      <c r="E50" s="246"/>
      <c r="F50" s="247"/>
      <c r="G50" s="247"/>
      <c r="H50" s="247"/>
      <c r="I50" s="248"/>
      <c r="J50" s="249"/>
      <c r="K50" s="244"/>
      <c r="L50" s="245"/>
      <c r="M50" s="245"/>
      <c r="N50" s="245"/>
      <c r="O50" s="245"/>
      <c r="P50" s="245"/>
      <c r="Q50" s="245"/>
      <c r="R50" s="245"/>
      <c r="S50" s="245"/>
      <c r="T50" s="245"/>
      <c r="U50" s="245"/>
    </row>
    <row r="51" spans="2:21" x14ac:dyDescent="0.3">
      <c r="C51" s="242"/>
      <c r="D51" s="242"/>
      <c r="E51" s="242"/>
      <c r="F51" s="242"/>
      <c r="G51" s="242"/>
      <c r="H51" s="242"/>
      <c r="I51" s="242"/>
      <c r="J51" s="242"/>
      <c r="K51" s="250"/>
      <c r="L51" s="217"/>
      <c r="M51" s="236"/>
      <c r="N51" s="217"/>
      <c r="O51" s="236"/>
      <c r="P51" s="217"/>
      <c r="Q51" s="236"/>
      <c r="R51" s="217"/>
      <c r="S51" s="217"/>
      <c r="T51" s="217"/>
      <c r="U51" s="217"/>
    </row>
    <row r="52" spans="2:21" x14ac:dyDescent="0.3">
      <c r="C52" s="242"/>
      <c r="D52" s="242"/>
      <c r="E52" s="242"/>
      <c r="F52" s="242"/>
      <c r="G52" s="242"/>
      <c r="H52" s="242"/>
      <c r="I52" s="242"/>
      <c r="J52" s="242"/>
      <c r="K52" s="250"/>
      <c r="L52" s="217"/>
      <c r="M52" s="236"/>
      <c r="N52" s="217"/>
      <c r="O52" s="236"/>
      <c r="P52" s="217"/>
      <c r="Q52" s="236"/>
      <c r="R52" s="217"/>
      <c r="S52" s="217"/>
      <c r="T52" s="217"/>
      <c r="U52" s="217"/>
    </row>
    <row r="53" spans="2:21" x14ac:dyDescent="0.3">
      <c r="C53" s="242"/>
      <c r="D53" s="242"/>
      <c r="E53" s="242"/>
      <c r="F53" s="242"/>
      <c r="G53" s="242"/>
      <c r="H53" s="242"/>
      <c r="I53" s="242"/>
      <c r="J53" s="242"/>
      <c r="K53" s="250"/>
      <c r="L53" s="217"/>
      <c r="M53" s="236"/>
      <c r="N53" s="217"/>
      <c r="O53" s="236"/>
      <c r="P53" s="217"/>
      <c r="Q53" s="236"/>
      <c r="R53" s="217"/>
      <c r="S53" s="217"/>
      <c r="T53" s="217"/>
      <c r="U53" s="217"/>
    </row>
    <row r="54" spans="2:21" x14ac:dyDescent="0.3">
      <c r="D54"/>
      <c r="E54"/>
      <c r="K54" s="217"/>
      <c r="L54" s="217"/>
      <c r="M54" s="236"/>
      <c r="N54" s="217"/>
      <c r="O54" s="236"/>
      <c r="P54" s="217"/>
      <c r="Q54" s="236"/>
      <c r="R54" s="217"/>
      <c r="S54" s="217"/>
      <c r="T54" s="217"/>
      <c r="U54" s="217"/>
    </row>
    <row r="55" spans="2:21" x14ac:dyDescent="0.3">
      <c r="D55"/>
      <c r="E55"/>
      <c r="K55" s="217"/>
      <c r="L55" s="217"/>
      <c r="M55" s="236"/>
      <c r="N55" s="217"/>
      <c r="O55" s="236"/>
      <c r="P55" s="217"/>
      <c r="Q55" s="236"/>
      <c r="R55" s="217"/>
      <c r="S55" s="217"/>
      <c r="T55" s="217"/>
      <c r="U55" s="217"/>
    </row>
    <row r="56" spans="2:21" x14ac:dyDescent="0.3">
      <c r="D56"/>
      <c r="E56"/>
      <c r="K56" s="217"/>
      <c r="L56" s="217"/>
      <c r="M56" s="236"/>
      <c r="N56" s="217"/>
      <c r="O56" s="236"/>
      <c r="P56" s="217"/>
      <c r="Q56" s="236"/>
      <c r="R56" s="217"/>
      <c r="S56" s="217"/>
      <c r="T56" s="217"/>
      <c r="U56" s="217"/>
    </row>
    <row r="57" spans="2:21" x14ac:dyDescent="0.3">
      <c r="D57"/>
      <c r="E57"/>
      <c r="K57" s="217"/>
      <c r="L57" s="217"/>
      <c r="M57" s="236"/>
      <c r="N57" s="217"/>
      <c r="O57" s="236"/>
      <c r="P57" s="217"/>
      <c r="Q57" s="236"/>
      <c r="R57" s="217"/>
      <c r="S57" s="217"/>
      <c r="T57" s="217"/>
      <c r="U57" s="217"/>
    </row>
    <row r="58" spans="2:21" x14ac:dyDescent="0.3">
      <c r="E58" s="251"/>
      <c r="F58" s="252"/>
    </row>
    <row r="59" spans="2:21" x14ac:dyDescent="0.3">
      <c r="E59" s="251"/>
      <c r="F59" s="252"/>
    </row>
    <row r="60" spans="2:21" x14ac:dyDescent="0.3">
      <c r="E60" s="251"/>
      <c r="F60" s="252"/>
    </row>
    <row r="61" spans="2:21" x14ac:dyDescent="0.3">
      <c r="E61" s="251"/>
      <c r="F61" s="252"/>
    </row>
    <row r="62" spans="2:21" x14ac:dyDescent="0.3">
      <c r="E62" s="251"/>
      <c r="F62" s="252"/>
    </row>
    <row r="63" spans="2:21" x14ac:dyDescent="0.3">
      <c r="E63" s="251"/>
      <c r="F63" s="252"/>
    </row>
    <row r="64" spans="2:21" x14ac:dyDescent="0.3">
      <c r="E64" s="251"/>
      <c r="F64" s="252"/>
    </row>
    <row r="65" spans="4:8" x14ac:dyDescent="0.3">
      <c r="E65" s="251"/>
      <c r="F65" s="253"/>
    </row>
    <row r="69" spans="4:8" x14ac:dyDescent="0.3">
      <c r="D69" s="254"/>
      <c r="E69" s="254"/>
      <c r="F69" s="254"/>
      <c r="G69" s="254"/>
      <c r="H69" s="254"/>
    </row>
    <row r="70" spans="4:8" x14ac:dyDescent="0.3">
      <c r="D70" s="254"/>
      <c r="E70" s="254"/>
      <c r="F70" s="254"/>
      <c r="G70" s="254"/>
      <c r="H70" s="254"/>
    </row>
    <row r="71" spans="4:8" x14ac:dyDescent="0.3">
      <c r="D71" s="254"/>
      <c r="E71" s="254"/>
      <c r="F71" s="254"/>
      <c r="G71" s="254"/>
      <c r="H71" s="254"/>
    </row>
    <row r="72" spans="4:8" x14ac:dyDescent="0.3">
      <c r="D72" s="254"/>
      <c r="E72" s="254"/>
      <c r="F72" s="254"/>
      <c r="G72" s="254"/>
      <c r="H72" s="254"/>
    </row>
  </sheetData>
  <mergeCells count="25">
    <mergeCell ref="B2:M2"/>
    <mergeCell ref="L15:M15"/>
    <mergeCell ref="B4:M4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B44:C44"/>
    <mergeCell ref="L16:M16"/>
    <mergeCell ref="L17:M17"/>
    <mergeCell ref="L18:M18"/>
    <mergeCell ref="L19:M19"/>
    <mergeCell ref="L20:M20"/>
    <mergeCell ref="B38:C38"/>
    <mergeCell ref="B39:C39"/>
    <mergeCell ref="B40:C40"/>
    <mergeCell ref="B41:C41"/>
    <mergeCell ref="B42:C42"/>
    <mergeCell ref="B43:C43"/>
  </mergeCells>
  <pageMargins left="0.7" right="0.7" top="0.75" bottom="0.75" header="0.3" footer="0.3"/>
  <pageSetup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50"/>
  <sheetViews>
    <sheetView showGridLines="0" workbookViewId="0">
      <selection activeCell="B2" sqref="B2:M38"/>
    </sheetView>
  </sheetViews>
  <sheetFormatPr defaultColWidth="9.109375" defaultRowHeight="14.4" x14ac:dyDescent="0.3"/>
  <cols>
    <col min="1" max="1" width="12.21875" style="255" customWidth="1"/>
    <col min="2" max="4" width="9.109375" style="255"/>
    <col min="5" max="5" width="9.88671875" style="255" customWidth="1"/>
    <col min="6" max="6" width="9.109375" style="255"/>
    <col min="7" max="7" width="11.109375" style="255" customWidth="1"/>
    <col min="8" max="9" width="9.88671875" style="255" customWidth="1"/>
    <col min="10" max="10" width="10" style="255" customWidth="1"/>
    <col min="11" max="11" width="9.6640625" style="255" customWidth="1"/>
    <col min="12" max="12" width="9.109375" style="255"/>
    <col min="13" max="13" width="9.44140625" style="255" customWidth="1"/>
    <col min="14" max="14" width="8.44140625" style="255" customWidth="1"/>
    <col min="15" max="15" width="8.33203125" style="255" customWidth="1"/>
    <col min="16" max="16" width="11.109375" style="255" customWidth="1"/>
    <col min="17" max="17" width="10.109375" style="255" customWidth="1"/>
    <col min="18" max="18" width="10.88671875" style="255" customWidth="1"/>
    <col min="19" max="16384" width="9.109375" style="255"/>
  </cols>
  <sheetData>
    <row r="2" spans="2:22" x14ac:dyDescent="0.3">
      <c r="B2" s="476" t="s">
        <v>140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2:22" ht="15" customHeight="1" x14ac:dyDescent="0.3">
      <c r="B3" s="3" t="s">
        <v>126</v>
      </c>
      <c r="F3" s="191"/>
    </row>
    <row r="4" spans="2:22" ht="25.05" customHeight="1" thickBot="1" x14ac:dyDescent="0.35">
      <c r="B4" s="449">
        <v>2007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</row>
    <row r="5" spans="2:22" ht="57.6" thickBot="1" x14ac:dyDescent="0.35"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93</v>
      </c>
      <c r="K5" s="10" t="s">
        <v>76</v>
      </c>
      <c r="L5" s="452" t="s">
        <v>4</v>
      </c>
      <c r="M5" s="453"/>
      <c r="O5" s="256"/>
    </row>
    <row r="6" spans="2:22" ht="15" thickTop="1" x14ac:dyDescent="0.3">
      <c r="B6" s="146" t="s">
        <v>94</v>
      </c>
      <c r="C6" s="147" t="s">
        <v>95</v>
      </c>
      <c r="D6" s="148">
        <v>296420</v>
      </c>
      <c r="E6" s="148">
        <v>5389180</v>
      </c>
      <c r="F6" s="148">
        <v>2445</v>
      </c>
      <c r="G6" s="149">
        <v>42177</v>
      </c>
      <c r="H6" s="149" t="s">
        <v>65</v>
      </c>
      <c r="I6" s="97">
        <v>2.25</v>
      </c>
      <c r="J6" s="129">
        <v>3.33</v>
      </c>
      <c r="K6" s="5">
        <v>467</v>
      </c>
      <c r="L6" s="463" t="s">
        <v>34</v>
      </c>
      <c r="M6" s="464"/>
      <c r="O6" s="256"/>
    </row>
    <row r="7" spans="2:22" x14ac:dyDescent="0.3">
      <c r="B7" s="257" t="s">
        <v>50</v>
      </c>
      <c r="C7" s="143">
        <v>2</v>
      </c>
      <c r="D7" s="70">
        <v>296518.24</v>
      </c>
      <c r="E7" s="70">
        <v>5389019.4800000004</v>
      </c>
      <c r="F7" s="70">
        <v>2508.88</v>
      </c>
      <c r="G7" s="144">
        <v>42178</v>
      </c>
      <c r="H7" s="144">
        <v>42255</v>
      </c>
      <c r="I7" s="97">
        <v>3.8</v>
      </c>
      <c r="J7" s="129">
        <v>4.92</v>
      </c>
      <c r="K7" s="5">
        <v>467</v>
      </c>
      <c r="L7" s="461" t="s">
        <v>34</v>
      </c>
      <c r="M7" s="462"/>
      <c r="O7" s="256"/>
      <c r="P7" s="460"/>
      <c r="Q7" s="460"/>
      <c r="R7" s="460"/>
      <c r="S7" s="460"/>
      <c r="T7" s="460"/>
      <c r="U7" s="460"/>
      <c r="V7" s="460"/>
    </row>
    <row r="8" spans="2:22" x14ac:dyDescent="0.3">
      <c r="B8" s="257" t="s">
        <v>16</v>
      </c>
      <c r="C8" s="143">
        <v>3</v>
      </c>
      <c r="D8" s="70">
        <v>296655.58</v>
      </c>
      <c r="E8" s="70">
        <v>5388894.6600000001</v>
      </c>
      <c r="F8" s="70">
        <v>2546.9</v>
      </c>
      <c r="G8" s="144">
        <v>42178</v>
      </c>
      <c r="H8" s="144">
        <v>42255</v>
      </c>
      <c r="I8" s="97">
        <v>5.31</v>
      </c>
      <c r="J8" s="129">
        <v>6.43</v>
      </c>
      <c r="K8" s="5">
        <v>467</v>
      </c>
      <c r="L8" s="461" t="s">
        <v>34</v>
      </c>
      <c r="M8" s="462"/>
      <c r="O8" s="256"/>
    </row>
    <row r="9" spans="2:22" x14ac:dyDescent="0.3">
      <c r="B9" s="257" t="s">
        <v>46</v>
      </c>
      <c r="C9" s="143">
        <v>4</v>
      </c>
      <c r="D9" s="70">
        <v>296853.68</v>
      </c>
      <c r="E9" s="70">
        <v>5388989.54</v>
      </c>
      <c r="F9" s="70">
        <v>2520.9</v>
      </c>
      <c r="G9" s="144">
        <v>42178</v>
      </c>
      <c r="H9" s="144">
        <v>42255</v>
      </c>
      <c r="I9" s="97">
        <v>3.7</v>
      </c>
      <c r="J9" s="129">
        <v>4.82</v>
      </c>
      <c r="K9" s="5">
        <v>467</v>
      </c>
      <c r="L9" s="461" t="s">
        <v>34</v>
      </c>
      <c r="M9" s="462"/>
      <c r="O9" s="256"/>
    </row>
    <row r="10" spans="2:22" x14ac:dyDescent="0.3">
      <c r="B10" s="257" t="s">
        <v>51</v>
      </c>
      <c r="C10" s="143">
        <v>5</v>
      </c>
      <c r="D10" s="70">
        <v>297306.88</v>
      </c>
      <c r="E10" s="70">
        <v>5389467.8799999999</v>
      </c>
      <c r="F10" s="70">
        <v>2407.1999999999998</v>
      </c>
      <c r="G10" s="144">
        <v>42178</v>
      </c>
      <c r="H10" s="144">
        <v>42256</v>
      </c>
      <c r="I10" s="97">
        <v>4.83</v>
      </c>
      <c r="J10" s="129">
        <v>5.95</v>
      </c>
      <c r="K10" s="5">
        <v>467</v>
      </c>
      <c r="L10" s="461" t="s">
        <v>34</v>
      </c>
      <c r="M10" s="462"/>
      <c r="O10" s="256"/>
    </row>
    <row r="11" spans="2:22" x14ac:dyDescent="0.3">
      <c r="B11" s="257" t="s">
        <v>52</v>
      </c>
      <c r="C11" s="143">
        <v>6</v>
      </c>
      <c r="D11" s="70">
        <v>297233.68</v>
      </c>
      <c r="E11" s="70">
        <v>5389813.4299999997</v>
      </c>
      <c r="F11" s="70">
        <v>2317.5</v>
      </c>
      <c r="G11" s="144">
        <v>42179</v>
      </c>
      <c r="H11" s="144">
        <v>42256</v>
      </c>
      <c r="I11" s="97">
        <v>3.5</v>
      </c>
      <c r="J11" s="129">
        <v>4.66</v>
      </c>
      <c r="K11" s="5">
        <v>467</v>
      </c>
      <c r="L11" s="461" t="s">
        <v>34</v>
      </c>
      <c r="M11" s="462"/>
      <c r="O11" s="256"/>
    </row>
    <row r="12" spans="2:22" x14ac:dyDescent="0.3">
      <c r="B12" s="257" t="s">
        <v>53</v>
      </c>
      <c r="C12" s="143">
        <v>7</v>
      </c>
      <c r="D12" s="70">
        <v>297157.90999999997</v>
      </c>
      <c r="E12" s="70">
        <v>5389554.1699999999</v>
      </c>
      <c r="F12" s="70">
        <v>2353.5</v>
      </c>
      <c r="G12" s="144">
        <v>42179</v>
      </c>
      <c r="H12" s="144">
        <v>42256</v>
      </c>
      <c r="I12" s="97">
        <v>4.2</v>
      </c>
      <c r="J12" s="129">
        <v>5.36</v>
      </c>
      <c r="K12" s="5">
        <v>467</v>
      </c>
      <c r="L12" s="461" t="s">
        <v>34</v>
      </c>
      <c r="M12" s="462"/>
      <c r="O12" s="256"/>
    </row>
    <row r="13" spans="2:22" x14ac:dyDescent="0.3">
      <c r="B13" s="257" t="s">
        <v>15</v>
      </c>
      <c r="C13" s="143">
        <v>8</v>
      </c>
      <c r="D13" s="70">
        <v>296753.40999999997</v>
      </c>
      <c r="E13" s="70">
        <v>5389173.1500000004</v>
      </c>
      <c r="F13" s="70">
        <v>2449.6799999999998</v>
      </c>
      <c r="G13" s="144">
        <v>42179</v>
      </c>
      <c r="H13" s="144">
        <v>42255</v>
      </c>
      <c r="I13" s="97">
        <v>3.5</v>
      </c>
      <c r="J13" s="129">
        <v>4.66</v>
      </c>
      <c r="K13" s="5">
        <v>467</v>
      </c>
      <c r="L13" s="461" t="s">
        <v>34</v>
      </c>
      <c r="M13" s="462"/>
      <c r="O13" s="256"/>
    </row>
    <row r="14" spans="2:22" x14ac:dyDescent="0.3">
      <c r="B14" s="146" t="s">
        <v>39</v>
      </c>
      <c r="C14" s="147">
        <v>9</v>
      </c>
      <c r="D14" s="148">
        <v>297099.33</v>
      </c>
      <c r="E14" s="148">
        <v>5389341.4299999997</v>
      </c>
      <c r="F14" s="148">
        <v>2407.1999999999998</v>
      </c>
      <c r="G14" s="149">
        <v>42199</v>
      </c>
      <c r="H14" s="149">
        <v>42256</v>
      </c>
      <c r="I14" s="258">
        <v>1.1000000000000001</v>
      </c>
      <c r="J14" s="259" t="s">
        <v>96</v>
      </c>
      <c r="K14" s="5">
        <v>467</v>
      </c>
      <c r="L14" s="456" t="s">
        <v>34</v>
      </c>
      <c r="M14" s="457"/>
      <c r="O14" s="256"/>
    </row>
    <row r="15" spans="2:22" x14ac:dyDescent="0.3">
      <c r="B15" s="146" t="s">
        <v>36</v>
      </c>
      <c r="C15" s="147">
        <v>10</v>
      </c>
      <c r="D15" s="148">
        <v>297004.37</v>
      </c>
      <c r="E15" s="148">
        <v>5389139.9000000004</v>
      </c>
      <c r="F15" s="148">
        <v>2474.65</v>
      </c>
      <c r="G15" s="149">
        <v>42199</v>
      </c>
      <c r="H15" s="149">
        <v>42255</v>
      </c>
      <c r="I15" s="258">
        <v>1.25</v>
      </c>
      <c r="J15" s="259" t="s">
        <v>96</v>
      </c>
      <c r="K15" s="5">
        <v>467</v>
      </c>
      <c r="L15" s="456" t="s">
        <v>34</v>
      </c>
      <c r="M15" s="457"/>
      <c r="O15" s="256"/>
    </row>
    <row r="16" spans="2:22" x14ac:dyDescent="0.3">
      <c r="B16" s="146" t="s">
        <v>11</v>
      </c>
      <c r="C16" s="147">
        <v>11</v>
      </c>
      <c r="D16" s="148">
        <v>296746.45</v>
      </c>
      <c r="E16" s="148">
        <v>5389406.7199999997</v>
      </c>
      <c r="F16" s="148">
        <v>2375.5100000000002</v>
      </c>
      <c r="G16" s="149">
        <v>42199</v>
      </c>
      <c r="H16" s="149">
        <v>42256</v>
      </c>
      <c r="I16" s="258">
        <v>1.93</v>
      </c>
      <c r="J16" s="259" t="s">
        <v>96</v>
      </c>
      <c r="K16" s="5">
        <v>467</v>
      </c>
      <c r="L16" s="456" t="s">
        <v>34</v>
      </c>
      <c r="M16" s="457"/>
      <c r="O16" s="256"/>
    </row>
    <row r="17" spans="2:15" ht="15" thickBot="1" x14ac:dyDescent="0.35">
      <c r="B17" s="152" t="s">
        <v>59</v>
      </c>
      <c r="C17" s="153">
        <v>12</v>
      </c>
      <c r="D17" s="154">
        <v>296993.3</v>
      </c>
      <c r="E17" s="154">
        <v>5389588.5</v>
      </c>
      <c r="F17" s="154">
        <v>2325.65</v>
      </c>
      <c r="G17" s="155">
        <v>42199</v>
      </c>
      <c r="H17" s="155">
        <v>42256</v>
      </c>
      <c r="I17" s="260">
        <v>1.8</v>
      </c>
      <c r="J17" s="259" t="s">
        <v>96</v>
      </c>
      <c r="K17" s="5">
        <v>467</v>
      </c>
      <c r="L17" s="458" t="s">
        <v>34</v>
      </c>
      <c r="M17" s="459"/>
      <c r="O17" s="256"/>
    </row>
    <row r="18" spans="2:15" ht="15" thickBot="1" x14ac:dyDescent="0.35">
      <c r="B18" s="261"/>
      <c r="C18" s="262"/>
      <c r="D18" s="210"/>
      <c r="E18" s="210"/>
      <c r="F18" s="210"/>
      <c r="G18" s="263"/>
      <c r="H18" s="263"/>
      <c r="I18" s="263"/>
      <c r="J18" s="264"/>
      <c r="K18" s="264"/>
      <c r="L18" s="264"/>
      <c r="M18" s="265"/>
    </row>
    <row r="19" spans="2:15" ht="41.4" thickBot="1" x14ac:dyDescent="0.35">
      <c r="B19" s="138" t="s">
        <v>71</v>
      </c>
      <c r="C19" s="194" t="s">
        <v>72</v>
      </c>
      <c r="D19" s="164" t="s">
        <v>88</v>
      </c>
      <c r="E19" s="164" t="s">
        <v>89</v>
      </c>
      <c r="F19" s="164" t="s">
        <v>90</v>
      </c>
      <c r="G19" s="162" t="s">
        <v>81</v>
      </c>
      <c r="H19" s="164" t="s">
        <v>151</v>
      </c>
      <c r="I19" s="164" t="s">
        <v>149</v>
      </c>
      <c r="J19" s="164" t="s">
        <v>150</v>
      </c>
      <c r="K19" s="163" t="s">
        <v>97</v>
      </c>
      <c r="L19" s="165" t="s">
        <v>84</v>
      </c>
      <c r="M19" s="166" t="s">
        <v>85</v>
      </c>
    </row>
    <row r="20" spans="2:15" ht="15" thickTop="1" x14ac:dyDescent="0.3">
      <c r="B20" s="146" t="s">
        <v>94</v>
      </c>
      <c r="C20" s="147" t="s">
        <v>95</v>
      </c>
      <c r="D20" s="266">
        <v>-3.33</v>
      </c>
      <c r="E20" s="214" t="s">
        <v>65</v>
      </c>
      <c r="F20" s="213" t="s">
        <v>65</v>
      </c>
      <c r="G20" s="214" t="s">
        <v>65</v>
      </c>
      <c r="H20" s="266">
        <f>D20*(K6/1000)</f>
        <v>-1.5551100000000002</v>
      </c>
      <c r="I20" s="214" t="s">
        <v>65</v>
      </c>
      <c r="J20" s="213" t="s">
        <v>65</v>
      </c>
      <c r="K20" s="214" t="s">
        <v>65</v>
      </c>
      <c r="L20" s="267">
        <f>J6*(K6/1000)</f>
        <v>1.5551100000000002</v>
      </c>
      <c r="M20" s="268" t="s">
        <v>65</v>
      </c>
    </row>
    <row r="21" spans="2:15" x14ac:dyDescent="0.3">
      <c r="B21" s="257" t="s">
        <v>50</v>
      </c>
      <c r="C21" s="143">
        <v>2</v>
      </c>
      <c r="D21" s="32">
        <v>-4.92</v>
      </c>
      <c r="E21" s="269">
        <v>0</v>
      </c>
      <c r="F21" s="270">
        <v>-2.04</v>
      </c>
      <c r="G21" s="4">
        <f>SUM(D21:F21)</f>
        <v>-6.96</v>
      </c>
      <c r="H21" s="266">
        <f t="shared" ref="H21:H27" si="0">D21*(K7/1000)</f>
        <v>-2.2976399999999999</v>
      </c>
      <c r="I21" s="269">
        <f>E21*0.72</f>
        <v>0</v>
      </c>
      <c r="J21" s="270">
        <f>F21*0.874</f>
        <v>-1.7829600000000001</v>
      </c>
      <c r="K21" s="266">
        <f t="shared" ref="K21:K27" si="1">SUM(H21:J21)</f>
        <v>-4.0806000000000004</v>
      </c>
      <c r="L21" s="267">
        <f t="shared" ref="L21:L26" si="2">J7*(K7/1000)</f>
        <v>2.2976399999999999</v>
      </c>
      <c r="M21" s="271">
        <f t="shared" ref="M21:M27" si="3">K21+L21</f>
        <v>-1.7829600000000005</v>
      </c>
    </row>
    <row r="22" spans="2:15" ht="15" customHeight="1" x14ac:dyDescent="0.3">
      <c r="B22" s="257" t="s">
        <v>16</v>
      </c>
      <c r="C22" s="143">
        <v>3</v>
      </c>
      <c r="D22" s="32">
        <v>-6.43</v>
      </c>
      <c r="E22" s="269">
        <v>-0.18</v>
      </c>
      <c r="F22" s="22">
        <v>-0.65</v>
      </c>
      <c r="G22" s="4">
        <f t="shared" ref="G22:G27" si="4">SUM(D22:F22)</f>
        <v>-7.26</v>
      </c>
      <c r="H22" s="266">
        <f t="shared" si="0"/>
        <v>-3.0028100000000002</v>
      </c>
      <c r="I22" s="269">
        <f t="shared" ref="I22:I31" si="5">E22*0.72</f>
        <v>-0.12959999999999999</v>
      </c>
      <c r="J22" s="270">
        <f t="shared" ref="J22:J27" si="6">F22*0.874</f>
        <v>-0.56810000000000005</v>
      </c>
      <c r="K22" s="266">
        <f t="shared" si="1"/>
        <v>-3.7005100000000004</v>
      </c>
      <c r="L22" s="267">
        <f t="shared" si="2"/>
        <v>3.0028100000000002</v>
      </c>
      <c r="M22" s="271">
        <f t="shared" si="3"/>
        <v>-0.69770000000000021</v>
      </c>
    </row>
    <row r="23" spans="2:15" x14ac:dyDescent="0.3">
      <c r="B23" s="257" t="s">
        <v>46</v>
      </c>
      <c r="C23" s="143">
        <v>4</v>
      </c>
      <c r="D23" s="32">
        <v>-4.82</v>
      </c>
      <c r="E23" s="269">
        <v>-0.5</v>
      </c>
      <c r="F23" s="22">
        <v>-1.68</v>
      </c>
      <c r="G23" s="4">
        <f t="shared" si="4"/>
        <v>-7</v>
      </c>
      <c r="H23" s="266">
        <f t="shared" si="0"/>
        <v>-2.2509400000000004</v>
      </c>
      <c r="I23" s="269">
        <f>E23*0.72</f>
        <v>-0.36</v>
      </c>
      <c r="J23" s="270">
        <f>F23*0.874</f>
        <v>-1.4683199999999998</v>
      </c>
      <c r="K23" s="266">
        <f t="shared" si="1"/>
        <v>-4.0792599999999997</v>
      </c>
      <c r="L23" s="267">
        <f>J9*(K9/1000)</f>
        <v>2.2509400000000004</v>
      </c>
      <c r="M23" s="271">
        <f t="shared" si="3"/>
        <v>-1.8283199999999993</v>
      </c>
    </row>
    <row r="24" spans="2:15" x14ac:dyDescent="0.3">
      <c r="B24" s="257" t="s">
        <v>51</v>
      </c>
      <c r="C24" s="143">
        <v>5</v>
      </c>
      <c r="D24" s="32">
        <v>-5.95</v>
      </c>
      <c r="E24" s="272">
        <v>0</v>
      </c>
      <c r="F24" s="22">
        <v>-0.74</v>
      </c>
      <c r="G24" s="4">
        <f t="shared" si="4"/>
        <v>-6.69</v>
      </c>
      <c r="H24" s="266">
        <f>D24*(K10/1000)</f>
        <v>-2.7786500000000003</v>
      </c>
      <c r="I24" s="269">
        <f t="shared" si="5"/>
        <v>0</v>
      </c>
      <c r="J24" s="270">
        <f t="shared" si="6"/>
        <v>-0.64676</v>
      </c>
      <c r="K24" s="266">
        <f t="shared" si="1"/>
        <v>-3.4254100000000003</v>
      </c>
      <c r="L24" s="267">
        <f t="shared" si="2"/>
        <v>2.7786500000000003</v>
      </c>
      <c r="M24" s="271">
        <f t="shared" si="3"/>
        <v>-0.64676</v>
      </c>
    </row>
    <row r="25" spans="2:15" x14ac:dyDescent="0.3">
      <c r="B25" s="257" t="s">
        <v>52</v>
      </c>
      <c r="C25" s="143">
        <v>6</v>
      </c>
      <c r="D25" s="32">
        <v>-4.66</v>
      </c>
      <c r="E25" s="272">
        <v>0</v>
      </c>
      <c r="F25" s="22">
        <v>-2.4700000000000002</v>
      </c>
      <c r="G25" s="4">
        <f t="shared" si="4"/>
        <v>-7.1300000000000008</v>
      </c>
      <c r="H25" s="266">
        <f t="shared" si="0"/>
        <v>-2.1762200000000003</v>
      </c>
      <c r="I25" s="269">
        <f t="shared" si="5"/>
        <v>0</v>
      </c>
      <c r="J25" s="270">
        <f t="shared" si="6"/>
        <v>-2.1587800000000001</v>
      </c>
      <c r="K25" s="266">
        <f t="shared" si="1"/>
        <v>-4.3350000000000009</v>
      </c>
      <c r="L25" s="267">
        <f t="shared" si="2"/>
        <v>2.1762200000000003</v>
      </c>
      <c r="M25" s="271">
        <f t="shared" si="3"/>
        <v>-2.1587800000000006</v>
      </c>
    </row>
    <row r="26" spans="2:15" x14ac:dyDescent="0.3">
      <c r="B26" s="257" t="s">
        <v>53</v>
      </c>
      <c r="C26" s="143">
        <v>7</v>
      </c>
      <c r="D26" s="32">
        <v>-5.36</v>
      </c>
      <c r="E26" s="272">
        <v>0</v>
      </c>
      <c r="F26" s="22">
        <v>-1.57</v>
      </c>
      <c r="G26" s="4">
        <f>SUM(D26:F26)</f>
        <v>-6.9300000000000006</v>
      </c>
      <c r="H26" s="266">
        <f t="shared" si="0"/>
        <v>-2.5031200000000005</v>
      </c>
      <c r="I26" s="269">
        <f t="shared" si="5"/>
        <v>0</v>
      </c>
      <c r="J26" s="270">
        <f t="shared" si="6"/>
        <v>-1.37218</v>
      </c>
      <c r="K26" s="266">
        <f t="shared" si="1"/>
        <v>-3.8753000000000002</v>
      </c>
      <c r="L26" s="267">
        <f t="shared" si="2"/>
        <v>2.5031200000000005</v>
      </c>
      <c r="M26" s="271">
        <f t="shared" si="3"/>
        <v>-1.3721799999999997</v>
      </c>
    </row>
    <row r="27" spans="2:15" x14ac:dyDescent="0.3">
      <c r="B27" s="257" t="s">
        <v>15</v>
      </c>
      <c r="C27" s="143">
        <v>8</v>
      </c>
      <c r="D27" s="32">
        <v>-4.66</v>
      </c>
      <c r="E27" s="272">
        <v>0</v>
      </c>
      <c r="F27" s="22">
        <v>-2.37</v>
      </c>
      <c r="G27" s="4">
        <f t="shared" si="4"/>
        <v>-7.03</v>
      </c>
      <c r="H27" s="266">
        <f t="shared" si="0"/>
        <v>-2.1762200000000003</v>
      </c>
      <c r="I27" s="269">
        <f t="shared" si="5"/>
        <v>0</v>
      </c>
      <c r="J27" s="270">
        <f t="shared" si="6"/>
        <v>-2.07138</v>
      </c>
      <c r="K27" s="266">
        <f t="shared" si="1"/>
        <v>-4.2476000000000003</v>
      </c>
      <c r="L27" s="267">
        <f>J13*(K13/1000)</f>
        <v>2.1762200000000003</v>
      </c>
      <c r="M27" s="271">
        <f t="shared" si="3"/>
        <v>-2.07138</v>
      </c>
    </row>
    <row r="28" spans="2:15" x14ac:dyDescent="0.3">
      <c r="B28" s="146" t="s">
        <v>39</v>
      </c>
      <c r="C28" s="147">
        <v>9</v>
      </c>
      <c r="D28" s="258">
        <v>-1.1000000000000001</v>
      </c>
      <c r="E28" s="273">
        <v>0</v>
      </c>
      <c r="F28" s="274">
        <v>-2.65</v>
      </c>
      <c r="G28" s="275">
        <f>SUM(D28:F28)</f>
        <v>-3.75</v>
      </c>
      <c r="H28" s="258">
        <f>D28*(K14/1000)</f>
        <v>-0.51370000000000005</v>
      </c>
      <c r="I28" s="273">
        <f t="shared" si="5"/>
        <v>0</v>
      </c>
      <c r="J28" s="270">
        <f>F28*0.874</f>
        <v>-2.3161</v>
      </c>
      <c r="K28" s="276" t="s">
        <v>65</v>
      </c>
      <c r="L28" s="150" t="s">
        <v>65</v>
      </c>
      <c r="M28" s="271">
        <f>I28+J28</f>
        <v>-2.3161</v>
      </c>
    </row>
    <row r="29" spans="2:15" x14ac:dyDescent="0.3">
      <c r="B29" s="146" t="s">
        <v>36</v>
      </c>
      <c r="C29" s="147">
        <v>10</v>
      </c>
      <c r="D29" s="258">
        <v>-1.25</v>
      </c>
      <c r="E29" s="273">
        <v>0</v>
      </c>
      <c r="F29" s="274">
        <v>-2.2000000000000002</v>
      </c>
      <c r="G29" s="275">
        <f>SUM(D29:F29)</f>
        <v>-3.45</v>
      </c>
      <c r="H29" s="258">
        <f>D29*(K15/1000)</f>
        <v>-0.58374999999999999</v>
      </c>
      <c r="I29" s="273">
        <f t="shared" si="5"/>
        <v>0</v>
      </c>
      <c r="J29" s="270">
        <f>F29*0.874</f>
        <v>-1.9228000000000001</v>
      </c>
      <c r="K29" s="276" t="s">
        <v>65</v>
      </c>
      <c r="L29" s="150" t="s">
        <v>65</v>
      </c>
      <c r="M29" s="271">
        <f>I29+J29</f>
        <v>-1.9228000000000001</v>
      </c>
    </row>
    <row r="30" spans="2:15" x14ac:dyDescent="0.3">
      <c r="B30" s="146" t="s">
        <v>11</v>
      </c>
      <c r="C30" s="147">
        <v>11</v>
      </c>
      <c r="D30" s="258">
        <v>-1.93</v>
      </c>
      <c r="E30" s="273">
        <v>0</v>
      </c>
      <c r="F30" s="274">
        <v>-2.0499999999999998</v>
      </c>
      <c r="G30" s="275">
        <f>SUM(D30:F30)</f>
        <v>-3.9799999999999995</v>
      </c>
      <c r="H30" s="258">
        <f>D30*(K16/1000)</f>
        <v>-0.90131000000000006</v>
      </c>
      <c r="I30" s="273">
        <f t="shared" si="5"/>
        <v>0</v>
      </c>
      <c r="J30" s="270">
        <f>F30*0.874</f>
        <v>-1.7916999999999998</v>
      </c>
      <c r="K30" s="276" t="s">
        <v>65</v>
      </c>
      <c r="L30" s="150" t="s">
        <v>65</v>
      </c>
      <c r="M30" s="271">
        <f>I30+J30</f>
        <v>-1.7916999999999998</v>
      </c>
    </row>
    <row r="31" spans="2:15" x14ac:dyDescent="0.3">
      <c r="B31" s="176" t="s">
        <v>59</v>
      </c>
      <c r="C31" s="177">
        <v>12</v>
      </c>
      <c r="D31" s="277">
        <v>-1.8</v>
      </c>
      <c r="E31" s="278">
        <v>0</v>
      </c>
      <c r="F31" s="279">
        <v>-2</v>
      </c>
      <c r="G31" s="280">
        <f>SUM(D31:F31)</f>
        <v>-3.8</v>
      </c>
      <c r="H31" s="277">
        <f>D31*(K17/1000)</f>
        <v>-0.84060000000000001</v>
      </c>
      <c r="I31" s="278">
        <f t="shared" si="5"/>
        <v>0</v>
      </c>
      <c r="J31" s="281">
        <f>F31*0.874</f>
        <v>-1.748</v>
      </c>
      <c r="K31" s="278" t="s">
        <v>65</v>
      </c>
      <c r="L31" s="177" t="s">
        <v>65</v>
      </c>
      <c r="M31" s="282">
        <f>I31+J31</f>
        <v>-1.748</v>
      </c>
    </row>
    <row r="32" spans="2:15" x14ac:dyDescent="0.3">
      <c r="B32" s="434" t="s">
        <v>19</v>
      </c>
      <c r="C32" s="435"/>
      <c r="D32" s="2">
        <f>COUNT(D20:D27)</f>
        <v>8</v>
      </c>
      <c r="E32" s="2">
        <f>COUNT(E21:E27)</f>
        <v>7</v>
      </c>
      <c r="F32" s="2">
        <f>COUNT(F21:F31)</f>
        <v>11</v>
      </c>
      <c r="G32" s="2">
        <f>COUNT(G21:G27)</f>
        <v>7</v>
      </c>
      <c r="H32" s="2">
        <f>COUNT(H20:H27)</f>
        <v>8</v>
      </c>
      <c r="I32" s="2">
        <f>COUNT(I21:I27)</f>
        <v>7</v>
      </c>
      <c r="J32" s="2">
        <f>COUNT(J21:J31)</f>
        <v>11</v>
      </c>
      <c r="K32" s="2">
        <f>COUNT(K21:K27)</f>
        <v>7</v>
      </c>
      <c r="L32" s="283">
        <f>COUNT(L20:L27)</f>
        <v>8</v>
      </c>
      <c r="M32" s="284">
        <f>COUNT(M21:M31)</f>
        <v>11</v>
      </c>
    </row>
    <row r="33" spans="2:13" x14ac:dyDescent="0.3">
      <c r="B33" s="426" t="s">
        <v>20</v>
      </c>
      <c r="C33" s="427"/>
      <c r="D33" s="4">
        <f>AVERAGE(D20:D27)</f>
        <v>-5.0162499999999994</v>
      </c>
      <c r="E33" s="4">
        <f>AVERAGE(E21:E27)</f>
        <v>-9.7142857142857128E-2</v>
      </c>
      <c r="F33" s="4">
        <f>AVERAGE(F21:F31)</f>
        <v>-1.8563636363636364</v>
      </c>
      <c r="G33" s="4">
        <f>AVERAGE(G21:G27)</f>
        <v>-7</v>
      </c>
      <c r="H33" s="4">
        <f>AVERAGE(H20:H27)</f>
        <v>-2.3425887500000004</v>
      </c>
      <c r="I33" s="4">
        <f>AVERAGE(I21:I27)</f>
        <v>-6.994285714285714E-2</v>
      </c>
      <c r="J33" s="4">
        <f>AVERAGE(J21:J31)</f>
        <v>-1.6224618181818184</v>
      </c>
      <c r="K33" s="4">
        <f>AVERAGE(K21:K27)</f>
        <v>-3.9633828571428569</v>
      </c>
      <c r="L33" s="226">
        <f>AVERAGE(L20:L27)</f>
        <v>2.3425887500000004</v>
      </c>
      <c r="M33" s="227">
        <f>AVERAGE(M21:M31)</f>
        <v>-1.6669709090909093</v>
      </c>
    </row>
    <row r="34" spans="2:13" x14ac:dyDescent="0.3">
      <c r="B34" s="426" t="s">
        <v>21</v>
      </c>
      <c r="C34" s="427"/>
      <c r="D34" s="4">
        <f>MEDIAN(D20:D27)</f>
        <v>-4.87</v>
      </c>
      <c r="E34" s="4">
        <f>MEDIAN(E21:E27)</f>
        <v>0</v>
      </c>
      <c r="F34" s="4">
        <f>MEDIAN(F21:F31)</f>
        <v>-2.04</v>
      </c>
      <c r="G34" s="4">
        <f>MEDIAN(G21:G27)</f>
        <v>-7</v>
      </c>
      <c r="H34" s="4">
        <f>MEDIAN(H20:H27)</f>
        <v>-2.2742900000000001</v>
      </c>
      <c r="I34" s="4">
        <f>MEDIAN(I21:I27)</f>
        <v>0</v>
      </c>
      <c r="J34" s="4">
        <f>MEDIAN(J21:J31)</f>
        <v>-1.7829600000000001</v>
      </c>
      <c r="K34" s="4">
        <f>MEDIAN(K21:K27)</f>
        <v>-4.0792599999999997</v>
      </c>
      <c r="L34" s="226">
        <f>MEDIAN(L20:L27)</f>
        <v>2.2742900000000001</v>
      </c>
      <c r="M34" s="227">
        <f>MEDIAN(M21:M31)</f>
        <v>-1.7916999999999998</v>
      </c>
    </row>
    <row r="35" spans="2:13" x14ac:dyDescent="0.3">
      <c r="B35" s="426" t="s">
        <v>22</v>
      </c>
      <c r="C35" s="427"/>
      <c r="D35" s="4">
        <f>STDEV(D20:D27)</f>
        <v>0.93608512280821066</v>
      </c>
      <c r="E35" s="4">
        <f>STDEV(E21:E27)</f>
        <v>0.18988718455215153</v>
      </c>
      <c r="F35" s="4">
        <f>STDEV(F21:F31)</f>
        <v>0.65535139775959494</v>
      </c>
      <c r="G35" s="4">
        <f>STDEV(G21:G27)</f>
        <v>0.17701224063135659</v>
      </c>
      <c r="H35" s="4">
        <f>STDEV(H20:H27)</f>
        <v>0.43715175235143072</v>
      </c>
      <c r="I35" s="4">
        <f>STDEV(I21:I27)</f>
        <v>0.13671877287754911</v>
      </c>
      <c r="J35" s="4">
        <f>STDEV(J21:J31)</f>
        <v>0.5727771216418851</v>
      </c>
      <c r="K35" s="4">
        <f>STDEV(K21:K27)</f>
        <v>0.31945828620308092</v>
      </c>
      <c r="L35" s="226">
        <f>STDEV(L20:L27)</f>
        <v>0.43715175235143072</v>
      </c>
      <c r="M35" s="227">
        <f>STDEV(M21:M31)</f>
        <v>0.54964244081865676</v>
      </c>
    </row>
    <row r="36" spans="2:13" x14ac:dyDescent="0.3">
      <c r="B36" s="426" t="s">
        <v>23</v>
      </c>
      <c r="C36" s="427"/>
      <c r="D36" s="4">
        <f>MIN(D20:D27)</f>
        <v>-6.43</v>
      </c>
      <c r="E36" s="4">
        <f>MIN(E21:E27)</f>
        <v>-0.5</v>
      </c>
      <c r="F36" s="4">
        <f>MIN(F21:F31)</f>
        <v>-2.65</v>
      </c>
      <c r="G36" s="4">
        <f>MIN(G21:G27)</f>
        <v>-7.26</v>
      </c>
      <c r="H36" s="4">
        <f>MIN(H20:H27)</f>
        <v>-3.0028100000000002</v>
      </c>
      <c r="I36" s="4">
        <f>MIN(I21:I27)</f>
        <v>-0.36</v>
      </c>
      <c r="J36" s="4">
        <f>MIN(J21:J31)</f>
        <v>-2.3161</v>
      </c>
      <c r="K36" s="4">
        <f>MIN(K21:K27)</f>
        <v>-4.3350000000000009</v>
      </c>
      <c r="L36" s="226">
        <f>MIN(L20:L27)</f>
        <v>1.5551100000000002</v>
      </c>
      <c r="M36" s="227">
        <f>MIN(M21:M31)</f>
        <v>-2.3161</v>
      </c>
    </row>
    <row r="37" spans="2:13" x14ac:dyDescent="0.3">
      <c r="B37" s="426" t="s">
        <v>24</v>
      </c>
      <c r="C37" s="427"/>
      <c r="D37" s="4">
        <f>MAX(D20:D27)</f>
        <v>-3.33</v>
      </c>
      <c r="E37" s="4">
        <f>MAX(E21:E27)</f>
        <v>0</v>
      </c>
      <c r="F37" s="4">
        <f>MAX(F21:F31)</f>
        <v>-0.65</v>
      </c>
      <c r="G37" s="4">
        <f>MAX(G21:G27)</f>
        <v>-6.69</v>
      </c>
      <c r="H37" s="4">
        <f>MAX(H20:H27)</f>
        <v>-1.5551100000000002</v>
      </c>
      <c r="I37" s="4">
        <f>MAX(I21:I27)</f>
        <v>0</v>
      </c>
      <c r="J37" s="4">
        <f>MAX(J21:J31)</f>
        <v>-0.56810000000000005</v>
      </c>
      <c r="K37" s="4">
        <f>MAX(K21:K27)</f>
        <v>-3.4254100000000003</v>
      </c>
      <c r="L37" s="226">
        <f>MAX(L20:L27)</f>
        <v>3.0028100000000002</v>
      </c>
      <c r="M37" s="227">
        <f>MAX(M21:M31)</f>
        <v>-0.64676</v>
      </c>
    </row>
    <row r="38" spans="2:13" ht="15" thickBot="1" x14ac:dyDescent="0.35">
      <c r="B38" s="428" t="s">
        <v>25</v>
      </c>
      <c r="C38" s="429"/>
      <c r="D38" s="228">
        <f t="shared" ref="D38:M38" si="7">D37-D36</f>
        <v>3.0999999999999996</v>
      </c>
      <c r="E38" s="228">
        <f t="shared" si="7"/>
        <v>0.5</v>
      </c>
      <c r="F38" s="228">
        <f t="shared" si="7"/>
        <v>2</v>
      </c>
      <c r="G38" s="228">
        <f t="shared" si="7"/>
        <v>0.5699999999999994</v>
      </c>
      <c r="H38" s="228">
        <f>H37-H36</f>
        <v>1.4477</v>
      </c>
      <c r="I38" s="228">
        <f t="shared" si="7"/>
        <v>0.36</v>
      </c>
      <c r="J38" s="228">
        <f>J37-J36</f>
        <v>1.748</v>
      </c>
      <c r="K38" s="228">
        <f t="shared" si="7"/>
        <v>0.90959000000000056</v>
      </c>
      <c r="L38" s="228">
        <f t="shared" si="7"/>
        <v>1.4477</v>
      </c>
      <c r="M38" s="229">
        <f t="shared" si="7"/>
        <v>1.66934</v>
      </c>
    </row>
    <row r="39" spans="2:13" x14ac:dyDescent="0.3">
      <c r="C39" s="251"/>
      <c r="D39" s="285"/>
    </row>
    <row r="40" spans="2:13" ht="16.2" x14ac:dyDescent="0.3">
      <c r="B40" s="393" t="s">
        <v>98</v>
      </c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</row>
    <row r="41" spans="2:13" ht="15.6" customHeight="1" x14ac:dyDescent="0.3">
      <c r="B41" s="430" t="s">
        <v>108</v>
      </c>
      <c r="C41" s="430"/>
      <c r="D41" s="430"/>
      <c r="E41" s="430"/>
      <c r="F41" s="430"/>
      <c r="G41" s="430"/>
      <c r="H41" s="430"/>
      <c r="I41" s="430"/>
      <c r="J41" s="430"/>
      <c r="K41" s="430"/>
      <c r="L41" s="430"/>
      <c r="M41" s="430"/>
    </row>
    <row r="42" spans="2:13" ht="15" customHeight="1" x14ac:dyDescent="0.3">
      <c r="B42" s="430"/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</row>
    <row r="43" spans="2:13" ht="15" customHeight="1" x14ac:dyDescent="0.3">
      <c r="B43" s="430" t="s">
        <v>99</v>
      </c>
      <c r="C43" s="430"/>
      <c r="D43" s="430"/>
      <c r="E43" s="430"/>
      <c r="F43" s="430"/>
      <c r="G43" s="430"/>
      <c r="H43" s="430"/>
      <c r="I43" s="430"/>
      <c r="J43" s="430"/>
      <c r="K43" s="430"/>
      <c r="L43" s="430"/>
      <c r="M43" s="430"/>
    </row>
    <row r="44" spans="2:13" ht="16.2" x14ac:dyDescent="0.3">
      <c r="B44" s="393" t="s">
        <v>113</v>
      </c>
      <c r="C44" s="371"/>
      <c r="D44" s="371"/>
      <c r="E44" s="371"/>
      <c r="F44" s="371"/>
      <c r="G44" s="371"/>
      <c r="H44" s="371"/>
      <c r="I44" s="371"/>
      <c r="J44" s="371"/>
      <c r="K44" s="371"/>
      <c r="L44" s="371"/>
      <c r="M44" s="371"/>
    </row>
    <row r="45" spans="2:13" ht="15" customHeight="1" x14ac:dyDescent="0.3">
      <c r="B45" s="254"/>
      <c r="C45" s="254"/>
      <c r="D45" s="254"/>
      <c r="E45" s="254"/>
      <c r="F45" s="254"/>
    </row>
    <row r="46" spans="2:13" x14ac:dyDescent="0.3">
      <c r="B46" s="254"/>
      <c r="C46" s="254"/>
      <c r="D46" s="254"/>
      <c r="E46" s="254"/>
      <c r="F46" s="254"/>
    </row>
    <row r="47" spans="2:13" x14ac:dyDescent="0.3">
      <c r="B47" s="254"/>
      <c r="C47" s="254"/>
      <c r="D47" s="254"/>
      <c r="E47" s="254"/>
      <c r="F47" s="254"/>
    </row>
    <row r="49" spans="2:6" ht="15" customHeight="1" x14ac:dyDescent="0.3">
      <c r="B49" s="286"/>
      <c r="C49" s="286"/>
      <c r="D49" s="286"/>
      <c r="E49" s="286"/>
      <c r="F49" s="286"/>
    </row>
    <row r="50" spans="2:6" x14ac:dyDescent="0.3">
      <c r="B50" s="286"/>
      <c r="C50" s="286"/>
      <c r="D50" s="286"/>
      <c r="E50" s="286"/>
      <c r="F50" s="286"/>
    </row>
  </sheetData>
  <mergeCells count="25">
    <mergeCell ref="B2:M2"/>
    <mergeCell ref="B4:M4"/>
    <mergeCell ref="L5:M5"/>
    <mergeCell ref="L6:M6"/>
    <mergeCell ref="L7:M7"/>
    <mergeCell ref="L9:M9"/>
    <mergeCell ref="B41:M42"/>
    <mergeCell ref="B43:M43"/>
    <mergeCell ref="P7:V7"/>
    <mergeCell ref="L8:M8"/>
    <mergeCell ref="L14:M14"/>
    <mergeCell ref="L10:M10"/>
    <mergeCell ref="L11:M11"/>
    <mergeCell ref="L12:M12"/>
    <mergeCell ref="L13:M13"/>
    <mergeCell ref="B34:C34"/>
    <mergeCell ref="B35:C35"/>
    <mergeCell ref="B36:C36"/>
    <mergeCell ref="B37:C37"/>
    <mergeCell ref="B38:C38"/>
    <mergeCell ref="L15:M15"/>
    <mergeCell ref="L16:M16"/>
    <mergeCell ref="L17:M17"/>
    <mergeCell ref="B32:C32"/>
    <mergeCell ref="B33:C3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63"/>
  <sheetViews>
    <sheetView showGridLines="0" workbookViewId="0">
      <selection activeCell="B2" sqref="B2:M28"/>
    </sheetView>
  </sheetViews>
  <sheetFormatPr defaultColWidth="9.109375" defaultRowHeight="13.8" x14ac:dyDescent="0.25"/>
  <cols>
    <col min="1" max="1" width="6.44140625" style="7" customWidth="1"/>
    <col min="2" max="2" width="6.6640625" style="7" customWidth="1"/>
    <col min="3" max="3" width="4.5546875" style="7" customWidth="1"/>
    <col min="4" max="4" width="8.88671875" style="7" customWidth="1"/>
    <col min="5" max="5" width="8.5546875" style="7" customWidth="1"/>
    <col min="6" max="6" width="9.44140625" style="7" customWidth="1"/>
    <col min="7" max="7" width="10.88671875" style="7" customWidth="1"/>
    <col min="8" max="8" width="9.44140625" style="7" customWidth="1"/>
    <col min="9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5" width="9.109375" style="7"/>
    <col min="16" max="16" width="13.33203125" style="7" customWidth="1"/>
    <col min="17" max="17" width="13.6640625" style="7" customWidth="1"/>
    <col min="18" max="18" width="12.109375" style="7" customWidth="1"/>
    <col min="19" max="19" width="16.109375" style="7" customWidth="1"/>
    <col min="20" max="20" width="12.6640625" style="7" customWidth="1"/>
    <col min="21" max="21" width="16.44140625" style="7" customWidth="1"/>
    <col min="22" max="22" width="14" style="7" customWidth="1"/>
    <col min="23" max="23" width="8.44140625" style="7" customWidth="1"/>
    <col min="24" max="24" width="16.5546875" style="7" customWidth="1"/>
    <col min="25" max="25" width="16" style="7" customWidth="1"/>
    <col min="26" max="26" width="14.44140625" style="7" customWidth="1"/>
    <col min="27" max="27" width="14.88671875" style="7" customWidth="1"/>
    <col min="28" max="16384" width="9.109375" style="7"/>
  </cols>
  <sheetData>
    <row r="2" spans="1:28" ht="15" customHeight="1" x14ac:dyDescent="0.25">
      <c r="B2" s="476" t="s">
        <v>141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28" ht="15" customHeight="1" x14ac:dyDescent="0.25">
      <c r="B3" s="3" t="s">
        <v>126</v>
      </c>
      <c r="G3" s="137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1:28" s="288" customFormat="1" ht="25.05" customHeight="1" thickBot="1" x14ac:dyDescent="0.3">
      <c r="A4" s="287"/>
      <c r="B4" s="449">
        <v>2008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P4" s="151"/>
      <c r="Q4" s="468"/>
      <c r="R4" s="468"/>
      <c r="S4" s="468"/>
      <c r="T4" s="468"/>
      <c r="U4" s="468"/>
      <c r="V4" s="468"/>
      <c r="W4" s="372"/>
      <c r="X4" s="372"/>
      <c r="Y4" s="372"/>
      <c r="Z4" s="373"/>
      <c r="AA4" s="374"/>
      <c r="AB4" s="292"/>
    </row>
    <row r="5" spans="1:28" ht="57.6" thickBot="1" x14ac:dyDescent="0.3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100</v>
      </c>
      <c r="K5" s="10" t="s">
        <v>76</v>
      </c>
      <c r="L5" s="452" t="s">
        <v>4</v>
      </c>
      <c r="M5" s="453"/>
      <c r="N5" s="41"/>
      <c r="P5" s="375"/>
      <c r="Q5" s="376"/>
      <c r="R5" s="375"/>
      <c r="S5" s="375"/>
      <c r="T5" s="376"/>
      <c r="U5" s="375"/>
      <c r="V5" s="375"/>
      <c r="W5" s="377"/>
      <c r="X5" s="378"/>
      <c r="Y5" s="379"/>
      <c r="Z5" s="380"/>
      <c r="AA5" s="381"/>
      <c r="AB5" s="293"/>
    </row>
    <row r="6" spans="1:28" ht="14.4" thickTop="1" x14ac:dyDescent="0.25">
      <c r="A6" s="34"/>
      <c r="B6" s="294" t="s">
        <v>11</v>
      </c>
      <c r="C6" s="295">
        <v>1</v>
      </c>
      <c r="D6" s="70">
        <v>296746.14</v>
      </c>
      <c r="E6" s="70">
        <v>5389406.5599999996</v>
      </c>
      <c r="F6" s="70">
        <v>2375.73</v>
      </c>
      <c r="G6" s="296">
        <v>42194</v>
      </c>
      <c r="H6" s="296">
        <v>42258</v>
      </c>
      <c r="I6" s="94">
        <v>4</v>
      </c>
      <c r="J6" s="94">
        <v>5.85</v>
      </c>
      <c r="K6" s="5">
        <v>463</v>
      </c>
      <c r="L6" s="469" t="s">
        <v>34</v>
      </c>
      <c r="M6" s="470"/>
      <c r="N6" s="41"/>
      <c r="P6" s="55"/>
      <c r="Q6" s="98"/>
      <c r="R6" s="98"/>
      <c r="S6" s="300"/>
      <c r="T6" s="382"/>
      <c r="U6" s="347"/>
      <c r="V6" s="301"/>
      <c r="W6" s="301"/>
      <c r="X6" s="347"/>
      <c r="Y6" s="347"/>
      <c r="Z6" s="347"/>
      <c r="AA6" s="301"/>
      <c r="AB6" s="293"/>
    </row>
    <row r="7" spans="1:28" x14ac:dyDescent="0.25">
      <c r="A7" s="34"/>
      <c r="B7" s="142" t="s">
        <v>59</v>
      </c>
      <c r="C7" s="299">
        <v>2</v>
      </c>
      <c r="D7" s="70">
        <v>296993.28000000003</v>
      </c>
      <c r="E7" s="70">
        <v>5389588.4199999999</v>
      </c>
      <c r="F7" s="70">
        <v>2326.27</v>
      </c>
      <c r="G7" s="144">
        <v>42194</v>
      </c>
      <c r="H7" s="144">
        <v>42257</v>
      </c>
      <c r="I7" s="97">
        <v>4.5999999999999996</v>
      </c>
      <c r="J7" s="97">
        <v>6.45</v>
      </c>
      <c r="K7" s="5">
        <v>463</v>
      </c>
      <c r="L7" s="461" t="s">
        <v>34</v>
      </c>
      <c r="M7" s="462"/>
      <c r="N7" s="41"/>
      <c r="P7" s="55"/>
      <c r="Q7" s="98"/>
      <c r="R7" s="98"/>
      <c r="S7" s="300"/>
      <c r="T7" s="382"/>
      <c r="U7" s="347"/>
      <c r="V7" s="301"/>
      <c r="W7" s="301"/>
      <c r="X7" s="347"/>
      <c r="Y7" s="347"/>
      <c r="Z7" s="347"/>
      <c r="AA7" s="301"/>
      <c r="AB7" s="293"/>
    </row>
    <row r="8" spans="1:28" x14ac:dyDescent="0.25">
      <c r="A8" s="34"/>
      <c r="B8" s="142" t="s">
        <v>15</v>
      </c>
      <c r="C8" s="299">
        <v>3</v>
      </c>
      <c r="D8" s="70">
        <v>296712.26</v>
      </c>
      <c r="E8" s="70">
        <v>5389167.3899999997</v>
      </c>
      <c r="F8" s="70">
        <v>2454.17</v>
      </c>
      <c r="G8" s="144">
        <v>42195</v>
      </c>
      <c r="H8" s="144">
        <v>42258</v>
      </c>
      <c r="I8" s="97">
        <v>5.0999999999999996</v>
      </c>
      <c r="J8" s="97">
        <v>6.75</v>
      </c>
      <c r="K8" s="5">
        <v>463</v>
      </c>
      <c r="L8" s="461" t="s">
        <v>34</v>
      </c>
      <c r="M8" s="462"/>
      <c r="N8" s="41"/>
      <c r="P8" s="55"/>
      <c r="Q8" s="98"/>
      <c r="R8" s="98"/>
      <c r="S8" s="300"/>
      <c r="T8" s="382"/>
      <c r="U8" s="347"/>
      <c r="V8" s="301"/>
      <c r="W8" s="301"/>
      <c r="X8" s="347"/>
      <c r="Y8" s="347"/>
      <c r="Z8" s="347"/>
      <c r="AA8" s="301"/>
      <c r="AB8" s="293"/>
    </row>
    <row r="9" spans="1:28" x14ac:dyDescent="0.25">
      <c r="A9" s="34"/>
      <c r="B9" s="142" t="s">
        <v>16</v>
      </c>
      <c r="C9" s="299">
        <v>4</v>
      </c>
      <c r="D9" s="70">
        <v>296682.23</v>
      </c>
      <c r="E9" s="70">
        <v>5388898.0499999998</v>
      </c>
      <c r="F9" s="70">
        <v>2542.23</v>
      </c>
      <c r="G9" s="144">
        <v>42195</v>
      </c>
      <c r="H9" s="144">
        <v>42259</v>
      </c>
      <c r="I9" s="97">
        <v>6</v>
      </c>
      <c r="J9" s="97">
        <v>8.15</v>
      </c>
      <c r="K9" s="5">
        <v>463</v>
      </c>
      <c r="L9" s="461" t="s">
        <v>34</v>
      </c>
      <c r="M9" s="462"/>
      <c r="N9" s="41"/>
      <c r="P9" s="55"/>
      <c r="Q9" s="98"/>
      <c r="R9" s="98"/>
      <c r="S9" s="300"/>
      <c r="T9" s="382"/>
      <c r="U9" s="347"/>
      <c r="V9" s="301"/>
      <c r="W9" s="301"/>
      <c r="X9" s="347"/>
      <c r="Y9" s="347"/>
      <c r="Z9" s="347"/>
      <c r="AA9" s="301"/>
      <c r="AB9" s="293"/>
    </row>
    <row r="10" spans="1:28" x14ac:dyDescent="0.25">
      <c r="A10" s="34"/>
      <c r="B10" s="142" t="s">
        <v>44</v>
      </c>
      <c r="C10" s="299">
        <v>5</v>
      </c>
      <c r="D10" s="70">
        <v>296440.95</v>
      </c>
      <c r="E10" s="70">
        <v>5389173.6699999999</v>
      </c>
      <c r="F10" s="70">
        <v>2449.44</v>
      </c>
      <c r="G10" s="144">
        <v>42195</v>
      </c>
      <c r="H10" s="144">
        <v>42259</v>
      </c>
      <c r="I10" s="97">
        <v>2.85</v>
      </c>
      <c r="J10" s="97">
        <v>4.55</v>
      </c>
      <c r="K10" s="5">
        <v>463</v>
      </c>
      <c r="L10" s="461" t="s">
        <v>34</v>
      </c>
      <c r="M10" s="462"/>
      <c r="N10" s="41"/>
      <c r="P10" s="55"/>
      <c r="Q10" s="98"/>
      <c r="R10" s="98"/>
      <c r="S10" s="300"/>
      <c r="T10" s="382"/>
      <c r="U10" s="347"/>
      <c r="V10" s="301"/>
      <c r="W10" s="301"/>
      <c r="X10" s="347"/>
      <c r="Y10" s="347"/>
      <c r="Z10" s="347"/>
      <c r="AA10" s="301"/>
      <c r="AB10" s="293"/>
    </row>
    <row r="11" spans="1:28" x14ac:dyDescent="0.25">
      <c r="A11" s="34"/>
      <c r="B11" s="142" t="s">
        <v>53</v>
      </c>
      <c r="C11" s="299">
        <v>6</v>
      </c>
      <c r="D11" s="70">
        <v>297158.02</v>
      </c>
      <c r="E11" s="70">
        <v>5389555.04</v>
      </c>
      <c r="F11" s="70">
        <v>2352.5100000000002</v>
      </c>
      <c r="G11" s="144">
        <v>42195</v>
      </c>
      <c r="H11" s="144">
        <v>42257</v>
      </c>
      <c r="I11" s="97">
        <v>5.3</v>
      </c>
      <c r="J11" s="97">
        <v>6.95</v>
      </c>
      <c r="K11" s="5">
        <v>463</v>
      </c>
      <c r="L11" s="461" t="s">
        <v>34</v>
      </c>
      <c r="M11" s="462"/>
      <c r="N11" s="41"/>
      <c r="P11" s="55"/>
      <c r="Q11" s="98"/>
      <c r="R11" s="98"/>
      <c r="S11" s="300"/>
      <c r="T11" s="382"/>
      <c r="U11" s="347"/>
      <c r="V11" s="301"/>
      <c r="W11" s="301"/>
      <c r="X11" s="347"/>
      <c r="Y11" s="347"/>
      <c r="Z11" s="347"/>
      <c r="AA11" s="301"/>
      <c r="AB11" s="293"/>
    </row>
    <row r="12" spans="1:28" ht="14.4" thickBot="1" x14ac:dyDescent="0.3">
      <c r="A12" s="302"/>
      <c r="B12" s="200" t="s">
        <v>36</v>
      </c>
      <c r="C12" s="303">
        <v>7</v>
      </c>
      <c r="D12" s="70">
        <v>297004</v>
      </c>
      <c r="E12" s="70">
        <v>5389140</v>
      </c>
      <c r="F12" s="70">
        <v>2475</v>
      </c>
      <c r="G12" s="144">
        <v>42195</v>
      </c>
      <c r="H12" s="144">
        <v>42258</v>
      </c>
      <c r="I12" s="97">
        <v>5</v>
      </c>
      <c r="J12" s="97">
        <v>6.45</v>
      </c>
      <c r="K12" s="5">
        <v>463</v>
      </c>
      <c r="L12" s="461" t="s">
        <v>34</v>
      </c>
      <c r="M12" s="462"/>
      <c r="P12" s="55"/>
      <c r="Q12" s="98"/>
      <c r="R12" s="98"/>
      <c r="S12" s="300"/>
      <c r="T12" s="382"/>
      <c r="U12" s="347"/>
      <c r="V12" s="301"/>
      <c r="W12" s="301"/>
      <c r="X12" s="347"/>
      <c r="Y12" s="347"/>
      <c r="Z12" s="347"/>
      <c r="AA12" s="301"/>
      <c r="AB12" s="293"/>
    </row>
    <row r="13" spans="1:28" ht="15" customHeight="1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08"/>
      <c r="M13" s="309"/>
      <c r="P13" s="55"/>
      <c r="Q13" s="55"/>
      <c r="R13" s="383"/>
      <c r="S13" s="384"/>
      <c r="T13" s="382"/>
      <c r="U13" s="384"/>
      <c r="V13" s="384"/>
      <c r="W13" s="384"/>
      <c r="X13" s="384"/>
      <c r="Y13" s="384"/>
      <c r="Z13" s="384"/>
      <c r="AA13" s="384"/>
      <c r="AB13" s="311"/>
    </row>
    <row r="14" spans="1:28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  <c r="P14" s="55"/>
      <c r="Q14" s="98"/>
      <c r="R14" s="98"/>
      <c r="S14" s="98"/>
      <c r="T14" s="98"/>
      <c r="U14" s="98"/>
      <c r="V14" s="300"/>
      <c r="W14" s="300"/>
      <c r="X14" s="300"/>
      <c r="Y14" s="300"/>
      <c r="Z14" s="300"/>
      <c r="AA14" s="300"/>
      <c r="AB14" s="297"/>
    </row>
    <row r="15" spans="1:28" ht="14.4" thickTop="1" x14ac:dyDescent="0.25">
      <c r="A15" s="302"/>
      <c r="B15" s="257" t="s">
        <v>11</v>
      </c>
      <c r="C15" s="295">
        <v>1</v>
      </c>
      <c r="D15" s="313">
        <v>-5.15</v>
      </c>
      <c r="E15" s="314">
        <v>0</v>
      </c>
      <c r="F15" s="54">
        <v>0</v>
      </c>
      <c r="G15" s="314">
        <f>SUM(D15:F15)</f>
        <v>-5.15</v>
      </c>
      <c r="H15" s="313">
        <f t="shared" ref="H15:H21" si="0">D15*(K6/1000)</f>
        <v>-2.3844500000000002</v>
      </c>
      <c r="I15" s="314">
        <f>E15*0.72</f>
        <v>0</v>
      </c>
      <c r="J15" s="54">
        <f>F15*0.874</f>
        <v>0</v>
      </c>
      <c r="K15" s="314">
        <f>SUM(H15:J15)</f>
        <v>-2.3844500000000002</v>
      </c>
      <c r="L15" s="315">
        <f t="shared" ref="L15:L21" si="1">J6*(K6/1000)</f>
        <v>2.7085499999999998</v>
      </c>
      <c r="M15" s="316">
        <f t="shared" ref="M15:M21" si="2">K15+L15</f>
        <v>0.32409999999999961</v>
      </c>
      <c r="P15" s="98"/>
      <c r="Q15" s="55"/>
      <c r="R15" s="55"/>
      <c r="S15" s="55"/>
      <c r="T15" s="300"/>
      <c r="U15" s="300"/>
      <c r="V15" s="300"/>
      <c r="W15" s="300"/>
      <c r="X15" s="300"/>
      <c r="Y15" s="300"/>
      <c r="Z15" s="300"/>
      <c r="AA15" s="300"/>
      <c r="AB15" s="297"/>
    </row>
    <row r="16" spans="1:28" x14ac:dyDescent="0.25">
      <c r="A16" s="302"/>
      <c r="B16" s="142" t="s">
        <v>59</v>
      </c>
      <c r="C16" s="299">
        <v>2</v>
      </c>
      <c r="D16" s="32">
        <v>-5.14</v>
      </c>
      <c r="E16" s="269">
        <v>0</v>
      </c>
      <c r="F16" s="270">
        <v>0</v>
      </c>
      <c r="G16" s="314">
        <f t="shared" ref="G16:G21" si="3">SUM(D16:F16)</f>
        <v>-5.14</v>
      </c>
      <c r="H16" s="313">
        <f t="shared" si="0"/>
        <v>-2.37982</v>
      </c>
      <c r="I16" s="314">
        <f t="shared" ref="I16:I21" si="4">E16*0.72</f>
        <v>0</v>
      </c>
      <c r="J16" s="54">
        <f t="shared" ref="J16:J21" si="5">F16*0.874</f>
        <v>0</v>
      </c>
      <c r="K16" s="314">
        <f t="shared" ref="K16:K21" si="6">SUM(H16:J16)</f>
        <v>-2.37982</v>
      </c>
      <c r="L16" s="315">
        <f t="shared" si="1"/>
        <v>2.9863500000000003</v>
      </c>
      <c r="M16" s="316">
        <f t="shared" si="2"/>
        <v>0.60653000000000024</v>
      </c>
      <c r="P16" s="55"/>
      <c r="Q16" s="55"/>
      <c r="R16" s="55"/>
      <c r="S16" s="55"/>
      <c r="T16" s="300"/>
      <c r="U16" s="300"/>
      <c r="V16" s="300"/>
      <c r="W16" s="300"/>
      <c r="X16" s="300"/>
      <c r="Y16" s="300"/>
      <c r="Z16" s="300"/>
      <c r="AA16" s="300"/>
      <c r="AB16" s="297"/>
    </row>
    <row r="17" spans="1:28" x14ac:dyDescent="0.25">
      <c r="A17" s="302"/>
      <c r="B17" s="142" t="s">
        <v>15</v>
      </c>
      <c r="C17" s="299">
        <v>3</v>
      </c>
      <c r="D17" s="32">
        <v>-5.01</v>
      </c>
      <c r="E17" s="269">
        <v>0</v>
      </c>
      <c r="F17" s="22">
        <v>0</v>
      </c>
      <c r="G17" s="314">
        <f t="shared" si="3"/>
        <v>-5.01</v>
      </c>
      <c r="H17" s="313">
        <f t="shared" si="0"/>
        <v>-2.3196300000000001</v>
      </c>
      <c r="I17" s="314">
        <f t="shared" si="4"/>
        <v>0</v>
      </c>
      <c r="J17" s="54">
        <f t="shared" si="5"/>
        <v>0</v>
      </c>
      <c r="K17" s="314">
        <f t="shared" si="6"/>
        <v>-2.3196300000000001</v>
      </c>
      <c r="L17" s="315">
        <f t="shared" si="1"/>
        <v>3.1252500000000003</v>
      </c>
      <c r="M17" s="316">
        <f t="shared" si="2"/>
        <v>0.80562000000000022</v>
      </c>
      <c r="P17" s="55"/>
      <c r="Q17" s="55"/>
      <c r="R17" s="55"/>
      <c r="S17" s="55"/>
      <c r="T17" s="300"/>
      <c r="U17" s="300"/>
      <c r="V17" s="300"/>
      <c r="W17" s="300"/>
      <c r="X17" s="300"/>
      <c r="Y17" s="300"/>
      <c r="Z17" s="300"/>
      <c r="AA17" s="300"/>
      <c r="AB17" s="297"/>
    </row>
    <row r="18" spans="1:28" x14ac:dyDescent="0.25">
      <c r="A18" s="302"/>
      <c r="B18" s="142" t="s">
        <v>16</v>
      </c>
      <c r="C18" s="299">
        <v>4</v>
      </c>
      <c r="D18" s="32">
        <v>-4.1100000000000003</v>
      </c>
      <c r="E18" s="269">
        <v>0</v>
      </c>
      <c r="F18" s="22">
        <v>0</v>
      </c>
      <c r="G18" s="314">
        <f t="shared" si="3"/>
        <v>-4.1100000000000003</v>
      </c>
      <c r="H18" s="313">
        <f t="shared" si="0"/>
        <v>-1.9029300000000002</v>
      </c>
      <c r="I18" s="314">
        <f t="shared" si="4"/>
        <v>0</v>
      </c>
      <c r="J18" s="54">
        <f t="shared" si="5"/>
        <v>0</v>
      </c>
      <c r="K18" s="314">
        <f>SUM(H18:J18)</f>
        <v>-1.9029300000000002</v>
      </c>
      <c r="L18" s="315">
        <f t="shared" si="1"/>
        <v>3.7734500000000004</v>
      </c>
      <c r="M18" s="316">
        <f t="shared" si="2"/>
        <v>1.8705200000000002</v>
      </c>
      <c r="P18" s="55"/>
      <c r="Q18" s="55"/>
      <c r="R18" s="55"/>
      <c r="S18" s="55"/>
      <c r="T18" s="300"/>
      <c r="U18" s="300"/>
      <c r="V18" s="300"/>
      <c r="W18" s="300"/>
      <c r="X18" s="300"/>
      <c r="Y18" s="300"/>
      <c r="Z18" s="300"/>
      <c r="AA18" s="300"/>
      <c r="AB18" s="297"/>
    </row>
    <row r="19" spans="1:28" x14ac:dyDescent="0.25">
      <c r="A19" s="302"/>
      <c r="B19" s="142" t="s">
        <v>44</v>
      </c>
      <c r="C19" s="299">
        <v>5</v>
      </c>
      <c r="D19" s="32">
        <v>-4.28</v>
      </c>
      <c r="E19" s="272">
        <v>0</v>
      </c>
      <c r="F19" s="22">
        <v>-0.51</v>
      </c>
      <c r="G19" s="314">
        <f t="shared" si="3"/>
        <v>-4.79</v>
      </c>
      <c r="H19" s="313">
        <f t="shared" si="0"/>
        <v>-1.9816400000000003</v>
      </c>
      <c r="I19" s="314">
        <f t="shared" si="4"/>
        <v>0</v>
      </c>
      <c r="J19" s="54">
        <f>F19*0.874</f>
        <v>-0.44574000000000003</v>
      </c>
      <c r="K19" s="314">
        <f>SUM(H19:J19)</f>
        <v>-2.4273800000000003</v>
      </c>
      <c r="L19" s="315">
        <f t="shared" si="1"/>
        <v>2.1066500000000001</v>
      </c>
      <c r="M19" s="316">
        <f t="shared" si="2"/>
        <v>-0.32073000000000018</v>
      </c>
      <c r="P19" s="55"/>
      <c r="Q19" s="55"/>
      <c r="R19" s="55"/>
      <c r="S19" s="55"/>
      <c r="T19" s="300"/>
      <c r="U19" s="300"/>
      <c r="V19" s="300"/>
      <c r="W19" s="300"/>
      <c r="X19" s="300"/>
      <c r="Y19" s="300"/>
      <c r="Z19" s="300"/>
      <c r="AA19" s="300"/>
      <c r="AB19" s="297"/>
    </row>
    <row r="20" spans="1:28" x14ac:dyDescent="0.25">
      <c r="B20" s="142" t="s">
        <v>53</v>
      </c>
      <c r="C20" s="299">
        <v>6</v>
      </c>
      <c r="D20" s="32">
        <v>-4.66</v>
      </c>
      <c r="E20" s="272">
        <v>0</v>
      </c>
      <c r="F20" s="22">
        <v>0</v>
      </c>
      <c r="G20" s="314">
        <f t="shared" si="3"/>
        <v>-4.66</v>
      </c>
      <c r="H20" s="313">
        <f t="shared" si="0"/>
        <v>-2.1575800000000003</v>
      </c>
      <c r="I20" s="314">
        <f t="shared" si="4"/>
        <v>0</v>
      </c>
      <c r="J20" s="54">
        <f t="shared" si="5"/>
        <v>0</v>
      </c>
      <c r="K20" s="314">
        <f>SUM(H20:J20)</f>
        <v>-2.1575800000000003</v>
      </c>
      <c r="L20" s="315">
        <f t="shared" si="1"/>
        <v>3.2178500000000003</v>
      </c>
      <c r="M20" s="316">
        <f t="shared" si="2"/>
        <v>1.06027</v>
      </c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</row>
    <row r="21" spans="1:28" x14ac:dyDescent="0.25">
      <c r="B21" s="218" t="s">
        <v>36</v>
      </c>
      <c r="C21" s="303">
        <v>7</v>
      </c>
      <c r="D21" s="220">
        <v>-4.3600000000000003</v>
      </c>
      <c r="E21" s="317">
        <v>0</v>
      </c>
      <c r="F21" s="281">
        <v>0</v>
      </c>
      <c r="G21" s="318">
        <f t="shared" si="3"/>
        <v>-4.3600000000000003</v>
      </c>
      <c r="H21" s="317">
        <f t="shared" si="0"/>
        <v>-2.0186800000000003</v>
      </c>
      <c r="I21" s="318">
        <f t="shared" si="4"/>
        <v>0</v>
      </c>
      <c r="J21" s="319">
        <f t="shared" si="5"/>
        <v>0</v>
      </c>
      <c r="K21" s="318">
        <f t="shared" si="6"/>
        <v>-2.0186800000000003</v>
      </c>
      <c r="L21" s="320">
        <f t="shared" si="1"/>
        <v>2.9863500000000003</v>
      </c>
      <c r="M21" s="321">
        <f t="shared" si="2"/>
        <v>0.96767000000000003</v>
      </c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</row>
    <row r="22" spans="1:28" ht="14.4" x14ac:dyDescent="0.3">
      <c r="A22" s="13"/>
      <c r="B22" s="434" t="s">
        <v>19</v>
      </c>
      <c r="C22" s="435"/>
      <c r="D22" s="2">
        <f t="shared" ref="D22:M22" si="7">COUNT(D15:D21)</f>
        <v>7</v>
      </c>
      <c r="E22" s="2">
        <f t="shared" si="7"/>
        <v>7</v>
      </c>
      <c r="F22" s="2">
        <f t="shared" si="7"/>
        <v>7</v>
      </c>
      <c r="G22" s="2">
        <f t="shared" si="7"/>
        <v>7</v>
      </c>
      <c r="H22" s="2">
        <f t="shared" si="7"/>
        <v>7</v>
      </c>
      <c r="I22" s="2">
        <f t="shared" si="7"/>
        <v>7</v>
      </c>
      <c r="J22" s="2">
        <f t="shared" si="7"/>
        <v>7</v>
      </c>
      <c r="K22" s="2">
        <f t="shared" si="7"/>
        <v>7</v>
      </c>
      <c r="L22" s="283">
        <f t="shared" si="7"/>
        <v>7</v>
      </c>
      <c r="M22" s="284">
        <f t="shared" si="7"/>
        <v>7</v>
      </c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</row>
    <row r="23" spans="1:28" ht="14.4" x14ac:dyDescent="0.3">
      <c r="A23" s="302"/>
      <c r="B23" s="426" t="s">
        <v>20</v>
      </c>
      <c r="C23" s="427"/>
      <c r="D23" s="4">
        <f t="shared" ref="D23:K23" si="8">AVERAGE(D15:D21)</f>
        <v>-4.6728571428571426</v>
      </c>
      <c r="E23" s="4">
        <f t="shared" si="8"/>
        <v>0</v>
      </c>
      <c r="F23" s="4">
        <f t="shared" si="8"/>
        <v>-7.2857142857142856E-2</v>
      </c>
      <c r="G23" s="4">
        <f t="shared" si="8"/>
        <v>-4.7457142857142856</v>
      </c>
      <c r="H23" s="4">
        <f t="shared" si="8"/>
        <v>-2.1635328571428571</v>
      </c>
      <c r="I23" s="4">
        <f t="shared" si="8"/>
        <v>0</v>
      </c>
      <c r="J23" s="4">
        <f t="shared" si="8"/>
        <v>-6.3677142857142863E-2</v>
      </c>
      <c r="K23" s="4">
        <f t="shared" si="8"/>
        <v>-2.2272099999999999</v>
      </c>
      <c r="L23" s="226">
        <f>AVERAGE(L15:L21)</f>
        <v>2.9863500000000007</v>
      </c>
      <c r="M23" s="227">
        <f>AVERAGE(M15:M21)</f>
        <v>0.75914000000000004</v>
      </c>
      <c r="O23" s="41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</row>
    <row r="24" spans="1:28" ht="14.4" x14ac:dyDescent="0.3">
      <c r="B24" s="426" t="s">
        <v>21</v>
      </c>
      <c r="C24" s="427"/>
      <c r="D24" s="4">
        <f t="shared" ref="D24:M24" si="9">MEDIAN(D15:D21)</f>
        <v>-4.66</v>
      </c>
      <c r="E24" s="4">
        <f t="shared" si="9"/>
        <v>0</v>
      </c>
      <c r="F24" s="4">
        <f t="shared" si="9"/>
        <v>0</v>
      </c>
      <c r="G24" s="4">
        <f t="shared" si="9"/>
        <v>-4.79</v>
      </c>
      <c r="H24" s="4">
        <f t="shared" si="9"/>
        <v>-2.1575800000000003</v>
      </c>
      <c r="I24" s="4">
        <f t="shared" si="9"/>
        <v>0</v>
      </c>
      <c r="J24" s="4">
        <f t="shared" si="9"/>
        <v>0</v>
      </c>
      <c r="K24" s="4">
        <f t="shared" si="9"/>
        <v>-2.3196300000000001</v>
      </c>
      <c r="L24" s="226">
        <f t="shared" si="9"/>
        <v>2.9863500000000003</v>
      </c>
      <c r="M24" s="227">
        <f t="shared" si="9"/>
        <v>0.80562000000000022</v>
      </c>
      <c r="O24" s="41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</row>
    <row r="25" spans="1:28" ht="14.4" x14ac:dyDescent="0.3">
      <c r="B25" s="426" t="s">
        <v>22</v>
      </c>
      <c r="C25" s="427"/>
      <c r="D25" s="4">
        <f t="shared" ref="D25:M25" si="10">STDEV(D15:D21)</f>
        <v>0.43373241696212811</v>
      </c>
      <c r="E25" s="4">
        <f t="shared" si="10"/>
        <v>0</v>
      </c>
      <c r="F25" s="4">
        <f t="shared" si="10"/>
        <v>0.19276188123470589</v>
      </c>
      <c r="G25" s="4">
        <f t="shared" si="10"/>
        <v>0.39811460422250022</v>
      </c>
      <c r="H25" s="4">
        <f t="shared" si="10"/>
        <v>0.20081810905346531</v>
      </c>
      <c r="I25" s="4">
        <f t="shared" si="10"/>
        <v>0</v>
      </c>
      <c r="J25" s="4">
        <f t="shared" si="10"/>
        <v>0.16847388419913295</v>
      </c>
      <c r="K25" s="4">
        <f t="shared" si="10"/>
        <v>0.20417081541363016</v>
      </c>
      <c r="L25" s="226">
        <f t="shared" si="10"/>
        <v>0.50719108824978054</v>
      </c>
      <c r="M25" s="227">
        <f t="shared" si="10"/>
        <v>0.67702274250328309</v>
      </c>
      <c r="O25" s="41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</row>
    <row r="26" spans="1:28" ht="14.4" x14ac:dyDescent="0.3">
      <c r="B26" s="426" t="s">
        <v>23</v>
      </c>
      <c r="C26" s="427"/>
      <c r="D26" s="4">
        <f t="shared" ref="D26:M26" si="11">MIN(D15:D21)</f>
        <v>-5.15</v>
      </c>
      <c r="E26" s="4">
        <f t="shared" si="11"/>
        <v>0</v>
      </c>
      <c r="F26" s="4">
        <f t="shared" si="11"/>
        <v>-0.51</v>
      </c>
      <c r="G26" s="4">
        <f t="shared" si="11"/>
        <v>-5.15</v>
      </c>
      <c r="H26" s="4">
        <f t="shared" si="11"/>
        <v>-2.3844500000000002</v>
      </c>
      <c r="I26" s="4">
        <f t="shared" si="11"/>
        <v>0</v>
      </c>
      <c r="J26" s="4">
        <f t="shared" si="11"/>
        <v>-0.44574000000000003</v>
      </c>
      <c r="K26" s="4">
        <f t="shared" si="11"/>
        <v>-2.4273800000000003</v>
      </c>
      <c r="L26" s="226">
        <f t="shared" si="11"/>
        <v>2.1066500000000001</v>
      </c>
      <c r="M26" s="227">
        <f t="shared" si="11"/>
        <v>-0.32073000000000018</v>
      </c>
      <c r="O26" s="41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</row>
    <row r="27" spans="1:28" ht="14.4" x14ac:dyDescent="0.3">
      <c r="B27" s="426" t="s">
        <v>24</v>
      </c>
      <c r="C27" s="427"/>
      <c r="D27" s="4">
        <f t="shared" ref="D27:M27" si="12">MAX(D15:D21)</f>
        <v>-4.1100000000000003</v>
      </c>
      <c r="E27" s="4">
        <f t="shared" si="12"/>
        <v>0</v>
      </c>
      <c r="F27" s="4">
        <f t="shared" si="12"/>
        <v>0</v>
      </c>
      <c r="G27" s="4">
        <f t="shared" si="12"/>
        <v>-4.1100000000000003</v>
      </c>
      <c r="H27" s="4">
        <f t="shared" si="12"/>
        <v>-1.9029300000000002</v>
      </c>
      <c r="I27" s="4">
        <f t="shared" si="12"/>
        <v>0</v>
      </c>
      <c r="J27" s="4">
        <f t="shared" si="12"/>
        <v>0</v>
      </c>
      <c r="K27" s="4">
        <f t="shared" si="12"/>
        <v>-1.9029300000000002</v>
      </c>
      <c r="L27" s="226">
        <f t="shared" si="12"/>
        <v>3.7734500000000004</v>
      </c>
      <c r="M27" s="227">
        <f t="shared" si="12"/>
        <v>1.8705200000000002</v>
      </c>
      <c r="O27" s="41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</row>
    <row r="28" spans="1:28" ht="15" thickBot="1" x14ac:dyDescent="0.35">
      <c r="B28" s="428" t="s">
        <v>25</v>
      </c>
      <c r="C28" s="429"/>
      <c r="D28" s="228">
        <f t="shared" ref="D28:M28" si="13">D27-D26</f>
        <v>1.04</v>
      </c>
      <c r="E28" s="228">
        <f t="shared" si="13"/>
        <v>0</v>
      </c>
      <c r="F28" s="228">
        <f t="shared" si="13"/>
        <v>0.51</v>
      </c>
      <c r="G28" s="228">
        <f t="shared" si="13"/>
        <v>1.04</v>
      </c>
      <c r="H28" s="228">
        <f t="shared" si="13"/>
        <v>0.48151999999999995</v>
      </c>
      <c r="I28" s="228">
        <f t="shared" si="13"/>
        <v>0</v>
      </c>
      <c r="J28" s="228">
        <f t="shared" si="13"/>
        <v>0.44574000000000003</v>
      </c>
      <c r="K28" s="228">
        <f t="shared" si="13"/>
        <v>0.52445000000000008</v>
      </c>
      <c r="L28" s="228">
        <f t="shared" si="13"/>
        <v>1.6668000000000003</v>
      </c>
      <c r="M28" s="229">
        <f t="shared" si="13"/>
        <v>2.1912500000000001</v>
      </c>
      <c r="O28" s="41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</row>
    <row r="29" spans="1:28" x14ac:dyDescent="0.25">
      <c r="C29" s="32"/>
      <c r="D29" s="322"/>
      <c r="P29" s="55"/>
      <c r="Q29" s="55"/>
      <c r="R29" s="55"/>
      <c r="S29" s="385"/>
      <c r="T29" s="55"/>
      <c r="U29" s="55"/>
      <c r="V29" s="55"/>
      <c r="W29" s="55"/>
      <c r="X29" s="55"/>
      <c r="Y29" s="55"/>
      <c r="Z29" s="55"/>
      <c r="AA29" s="55"/>
    </row>
    <row r="30" spans="1:28" ht="18" customHeight="1" x14ac:dyDescent="0.25">
      <c r="B30" s="367" t="s">
        <v>101</v>
      </c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P30" s="55"/>
      <c r="Q30" s="55"/>
      <c r="R30" s="55"/>
      <c r="S30" s="55"/>
      <c r="T30" s="300"/>
      <c r="U30" s="55"/>
      <c r="V30" s="55"/>
      <c r="W30" s="55"/>
      <c r="X30" s="55"/>
      <c r="Y30" s="55"/>
      <c r="Z30" s="55"/>
      <c r="AA30" s="55"/>
    </row>
    <row r="31" spans="1:28" ht="15" customHeight="1" x14ac:dyDescent="0.25">
      <c r="B31" s="7" t="s">
        <v>114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P31" s="55"/>
      <c r="Q31" s="55"/>
      <c r="R31" s="55"/>
      <c r="S31" s="55"/>
      <c r="T31" s="300"/>
      <c r="U31" s="55"/>
      <c r="V31" s="55"/>
      <c r="W31" s="55"/>
      <c r="X31" s="55"/>
      <c r="Y31" s="55"/>
      <c r="Z31" s="55"/>
      <c r="AA31" s="55"/>
    </row>
    <row r="32" spans="1:28" ht="15" customHeight="1" x14ac:dyDescent="0.25">
      <c r="B32" s="7" t="s">
        <v>115</v>
      </c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P32" s="465"/>
      <c r="Q32" s="465"/>
      <c r="R32" s="465"/>
      <c r="S32" s="465"/>
      <c r="T32" s="465"/>
      <c r="U32" s="465"/>
      <c r="V32" s="465"/>
      <c r="W32" s="55"/>
      <c r="X32" s="55"/>
      <c r="Y32" s="466"/>
      <c r="Z32" s="466"/>
      <c r="AA32" s="466"/>
    </row>
    <row r="33" spans="2:27" s="129" customFormat="1" ht="14.4" customHeight="1" x14ac:dyDescent="0.3"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P33" s="259"/>
      <c r="Q33" s="324"/>
      <c r="R33" s="324"/>
      <c r="S33" s="324"/>
      <c r="T33" s="324"/>
      <c r="U33" s="324"/>
      <c r="V33" s="324"/>
      <c r="W33" s="259"/>
      <c r="X33" s="386"/>
      <c r="Y33" s="387"/>
      <c r="Z33" s="388"/>
      <c r="AA33" s="259"/>
    </row>
    <row r="34" spans="2:27" ht="15" customHeight="1" x14ac:dyDescent="0.25"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P34" s="55"/>
      <c r="Q34" s="55"/>
      <c r="R34" s="98"/>
      <c r="S34" s="98"/>
      <c r="T34" s="98"/>
      <c r="U34" s="98"/>
      <c r="V34" s="98"/>
      <c r="W34" s="55"/>
      <c r="X34" s="389"/>
      <c r="Y34" s="389"/>
      <c r="Z34" s="98"/>
      <c r="AA34" s="55"/>
    </row>
    <row r="35" spans="2:27" x14ac:dyDescent="0.25">
      <c r="P35" s="55"/>
      <c r="Q35" s="98"/>
      <c r="R35" s="98"/>
      <c r="S35" s="98"/>
      <c r="T35" s="98"/>
      <c r="U35" s="98"/>
      <c r="V35" s="98"/>
      <c r="W35" s="55"/>
      <c r="X35" s="389"/>
      <c r="Y35" s="389"/>
      <c r="Z35" s="98"/>
      <c r="AA35" s="55"/>
    </row>
    <row r="36" spans="2:27" x14ac:dyDescent="0.25">
      <c r="P36" s="55"/>
      <c r="Q36" s="98"/>
      <c r="R36" s="98"/>
      <c r="S36" s="98"/>
      <c r="T36" s="98"/>
      <c r="U36" s="98"/>
      <c r="V36" s="98"/>
      <c r="W36" s="55"/>
      <c r="X36" s="389"/>
      <c r="Y36" s="389"/>
      <c r="Z36" s="98"/>
      <c r="AA36" s="55"/>
    </row>
    <row r="37" spans="2:27" x14ac:dyDescent="0.25">
      <c r="P37" s="390"/>
      <c r="Q37" s="98"/>
      <c r="R37" s="98"/>
      <c r="S37" s="98"/>
      <c r="T37" s="98"/>
      <c r="U37" s="98"/>
      <c r="V37" s="98"/>
      <c r="W37" s="55"/>
      <c r="X37" s="389"/>
      <c r="Y37" s="389"/>
      <c r="Z37" s="98"/>
      <c r="AA37" s="55"/>
    </row>
    <row r="38" spans="2:27" x14ac:dyDescent="0.25">
      <c r="P38" s="55"/>
      <c r="Q38" s="98"/>
      <c r="R38" s="98"/>
      <c r="S38" s="98"/>
      <c r="T38" s="98"/>
      <c r="U38" s="98"/>
      <c r="V38" s="98"/>
      <c r="W38" s="55"/>
      <c r="X38" s="389"/>
      <c r="Y38" s="389"/>
      <c r="Z38" s="98"/>
      <c r="AA38" s="55"/>
    </row>
    <row r="39" spans="2:27" x14ac:dyDescent="0.25">
      <c r="P39" s="55"/>
      <c r="Q39" s="98"/>
      <c r="R39" s="98"/>
      <c r="S39" s="98"/>
      <c r="T39" s="98"/>
      <c r="U39" s="98"/>
      <c r="V39" s="98"/>
      <c r="W39" s="55"/>
      <c r="X39" s="389"/>
      <c r="Y39" s="389"/>
      <c r="Z39" s="98"/>
      <c r="AA39" s="55"/>
    </row>
    <row r="40" spans="2:27" x14ac:dyDescent="0.25">
      <c r="P40" s="55"/>
      <c r="Q40" s="98"/>
      <c r="R40" s="98"/>
      <c r="S40" s="98"/>
      <c r="T40" s="98"/>
      <c r="U40" s="98"/>
      <c r="V40" s="98"/>
      <c r="W40" s="55"/>
      <c r="X40" s="389"/>
      <c r="Y40" s="389"/>
      <c r="Z40" s="98"/>
      <c r="AA40" s="55"/>
    </row>
    <row r="41" spans="2:27" x14ac:dyDescent="0.25">
      <c r="P41" s="55"/>
      <c r="Q41" s="98"/>
      <c r="R41" s="98"/>
      <c r="S41" s="98"/>
      <c r="T41" s="98"/>
      <c r="U41" s="98"/>
      <c r="V41" s="98"/>
      <c r="W41" s="55"/>
      <c r="X41" s="55"/>
      <c r="Y41" s="98"/>
      <c r="Z41" s="98"/>
      <c r="AA41" s="98"/>
    </row>
    <row r="42" spans="2:27" x14ac:dyDescent="0.25"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2:27" x14ac:dyDescent="0.25">
      <c r="P43" s="467"/>
      <c r="Q43" s="467"/>
      <c r="R43" s="467"/>
      <c r="S43" s="391"/>
      <c r="T43" s="466"/>
      <c r="U43" s="466"/>
      <c r="V43" s="466"/>
      <c r="W43" s="391"/>
      <c r="X43" s="55"/>
      <c r="Y43" s="55"/>
      <c r="Z43" s="55"/>
      <c r="AA43" s="55"/>
    </row>
    <row r="44" spans="2:27" x14ac:dyDescent="0.25">
      <c r="P44" s="259"/>
      <c r="Q44" s="55"/>
      <c r="R44" s="55"/>
      <c r="S44" s="55"/>
      <c r="T44" s="392"/>
      <c r="U44" s="392"/>
      <c r="V44" s="55"/>
      <c r="W44" s="55"/>
      <c r="X44" s="55"/>
      <c r="Y44" s="55"/>
      <c r="Z44" s="55"/>
      <c r="AA44" s="55"/>
    </row>
    <row r="45" spans="2:27" x14ac:dyDescent="0.25">
      <c r="P45" s="55"/>
      <c r="Q45" s="55"/>
      <c r="R45" s="98"/>
      <c r="S45" s="55"/>
      <c r="T45" s="389"/>
      <c r="U45" s="389"/>
      <c r="V45" s="55"/>
      <c r="W45" s="55"/>
      <c r="X45" s="55"/>
      <c r="Y45" s="55"/>
      <c r="Z45" s="55"/>
      <c r="AA45" s="55"/>
    </row>
    <row r="46" spans="2:27" x14ac:dyDescent="0.25">
      <c r="P46" s="55"/>
      <c r="Q46" s="55"/>
      <c r="R46" s="98"/>
      <c r="S46" s="55"/>
      <c r="T46" s="389"/>
      <c r="U46" s="389"/>
      <c r="V46" s="55"/>
      <c r="W46" s="55"/>
      <c r="X46" s="55"/>
      <c r="Y46" s="55"/>
      <c r="Z46" s="55"/>
      <c r="AA46" s="55"/>
    </row>
    <row r="47" spans="2:27" x14ac:dyDescent="0.25">
      <c r="P47" s="55"/>
      <c r="Q47" s="55"/>
      <c r="R47" s="98"/>
      <c r="S47" s="55"/>
      <c r="T47" s="389"/>
      <c r="U47" s="389"/>
      <c r="V47" s="55"/>
      <c r="W47" s="55"/>
      <c r="X47" s="55"/>
      <c r="Y47" s="55"/>
      <c r="Z47" s="55"/>
      <c r="AA47" s="55"/>
    </row>
    <row r="48" spans="2:27" x14ac:dyDescent="0.25">
      <c r="P48" s="55"/>
      <c r="Q48" s="55"/>
      <c r="R48" s="98"/>
      <c r="S48" s="55"/>
      <c r="T48" s="389"/>
      <c r="U48" s="389"/>
      <c r="V48" s="55"/>
      <c r="W48" s="55"/>
      <c r="X48" s="55"/>
      <c r="Y48" s="55"/>
      <c r="Z48" s="55"/>
      <c r="AA48" s="55"/>
    </row>
    <row r="49" spans="16:27" x14ac:dyDescent="0.25">
      <c r="P49" s="55"/>
      <c r="Q49" s="55"/>
      <c r="R49" s="98"/>
      <c r="S49" s="55"/>
      <c r="T49" s="389"/>
      <c r="U49" s="389"/>
      <c r="V49" s="55"/>
      <c r="W49" s="55"/>
      <c r="X49" s="55"/>
      <c r="Y49" s="55"/>
      <c r="Z49" s="55"/>
      <c r="AA49" s="55"/>
    </row>
    <row r="50" spans="16:27" x14ac:dyDescent="0.25">
      <c r="P50" s="55"/>
      <c r="Q50" s="55"/>
      <c r="R50" s="98"/>
      <c r="S50" s="55"/>
      <c r="T50" s="389"/>
      <c r="U50" s="389"/>
      <c r="V50" s="55"/>
      <c r="W50" s="55"/>
      <c r="X50" s="55"/>
      <c r="Y50" s="55"/>
      <c r="Z50" s="55"/>
      <c r="AA50" s="55"/>
    </row>
    <row r="51" spans="16:27" x14ac:dyDescent="0.25">
      <c r="P51" s="55"/>
      <c r="Q51" s="55"/>
      <c r="R51" s="98"/>
      <c r="S51" s="55"/>
      <c r="T51" s="98"/>
      <c r="U51" s="389"/>
      <c r="V51" s="55"/>
      <c r="W51" s="55"/>
      <c r="X51" s="55"/>
      <c r="Y51" s="55"/>
      <c r="Z51" s="55"/>
      <c r="AA51" s="55"/>
    </row>
    <row r="52" spans="16:27" x14ac:dyDescent="0.25"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</row>
    <row r="53" spans="16:27" x14ac:dyDescent="0.25"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</row>
    <row r="54" spans="16:27" x14ac:dyDescent="0.25"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</row>
    <row r="55" spans="16:27" x14ac:dyDescent="0.25"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16:27" x14ac:dyDescent="0.25"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</row>
    <row r="57" spans="16:27" x14ac:dyDescent="0.25"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</row>
    <row r="58" spans="16:27" x14ac:dyDescent="0.25"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</row>
    <row r="59" spans="16:27" x14ac:dyDescent="0.25"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</row>
    <row r="60" spans="16:27" x14ac:dyDescent="0.25"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16:27" x14ac:dyDescent="0.25"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6:27" x14ac:dyDescent="0.25"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6:27" x14ac:dyDescent="0.25"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</row>
    <row r="64" spans="16:27" x14ac:dyDescent="0.25"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6:27" x14ac:dyDescent="0.25"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6:27" x14ac:dyDescent="0.25"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</row>
    <row r="67" spans="16:27" x14ac:dyDescent="0.25"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</row>
    <row r="68" spans="16:27" x14ac:dyDescent="0.25"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</row>
    <row r="69" spans="16:27" x14ac:dyDescent="0.25"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</row>
    <row r="70" spans="16:27" x14ac:dyDescent="0.25"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16:27" x14ac:dyDescent="0.25"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</row>
    <row r="72" spans="16:27" x14ac:dyDescent="0.25"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</row>
    <row r="73" spans="16:27" x14ac:dyDescent="0.25"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</row>
    <row r="74" spans="16:27" x14ac:dyDescent="0.25"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</row>
    <row r="75" spans="16:27" x14ac:dyDescent="0.25"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16:27" x14ac:dyDescent="0.25"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</row>
    <row r="77" spans="16:27" x14ac:dyDescent="0.25"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</row>
    <row r="78" spans="16:27" x14ac:dyDescent="0.25"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</row>
    <row r="79" spans="16:27" x14ac:dyDescent="0.25"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</row>
    <row r="80" spans="16:27" x14ac:dyDescent="0.25"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16:27" x14ac:dyDescent="0.25"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6:27" x14ac:dyDescent="0.25"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</row>
    <row r="83" spans="16:27" x14ac:dyDescent="0.25"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</row>
    <row r="84" spans="16:27" x14ac:dyDescent="0.25"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</row>
    <row r="85" spans="16:27" x14ac:dyDescent="0.25"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16:27" x14ac:dyDescent="0.25"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</row>
    <row r="87" spans="16:27" x14ac:dyDescent="0.25"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</row>
    <row r="88" spans="16:27" x14ac:dyDescent="0.25"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</row>
    <row r="89" spans="16:27" x14ac:dyDescent="0.25"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</row>
    <row r="90" spans="16:27" x14ac:dyDescent="0.25"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</row>
    <row r="91" spans="16:27" x14ac:dyDescent="0.25"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</row>
    <row r="92" spans="16:27" x14ac:dyDescent="0.25"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</row>
    <row r="93" spans="16:27" x14ac:dyDescent="0.25"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</row>
    <row r="94" spans="16:27" x14ac:dyDescent="0.25"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</row>
    <row r="95" spans="16:27" x14ac:dyDescent="0.25"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</row>
    <row r="96" spans="16:27" x14ac:dyDescent="0.25"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</row>
    <row r="97" spans="16:27" x14ac:dyDescent="0.25"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</row>
    <row r="98" spans="16:27" x14ac:dyDescent="0.25"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16:27" x14ac:dyDescent="0.25"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</row>
    <row r="100" spans="16:27" x14ac:dyDescent="0.25"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</row>
    <row r="101" spans="16:27" x14ac:dyDescent="0.25"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</row>
    <row r="102" spans="16:27" x14ac:dyDescent="0.25"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</row>
    <row r="103" spans="16:27" x14ac:dyDescent="0.25"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16:27" x14ac:dyDescent="0.25"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</row>
    <row r="105" spans="16:27" x14ac:dyDescent="0.25"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6" spans="16:27" x14ac:dyDescent="0.25"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6:27" x14ac:dyDescent="0.25"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</row>
    <row r="108" spans="16:27" x14ac:dyDescent="0.25"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16:27" x14ac:dyDescent="0.25"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</row>
    <row r="110" spans="16:27" x14ac:dyDescent="0.25"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</row>
    <row r="111" spans="16:27" x14ac:dyDescent="0.25"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</row>
    <row r="112" spans="16:27" x14ac:dyDescent="0.25"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</row>
    <row r="113" spans="16:27" x14ac:dyDescent="0.25"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16:27" x14ac:dyDescent="0.25"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</row>
    <row r="115" spans="16:27" x14ac:dyDescent="0.25"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</row>
    <row r="116" spans="16:27" x14ac:dyDescent="0.25"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</row>
    <row r="117" spans="16:27" x14ac:dyDescent="0.25"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</row>
    <row r="118" spans="16:27" x14ac:dyDescent="0.25"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16:27" x14ac:dyDescent="0.25"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</row>
    <row r="120" spans="16:27" x14ac:dyDescent="0.25"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</row>
    <row r="121" spans="16:27" x14ac:dyDescent="0.25"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</row>
    <row r="122" spans="16:27" x14ac:dyDescent="0.25"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</row>
    <row r="123" spans="16:27" x14ac:dyDescent="0.25"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16:27" x14ac:dyDescent="0.25"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</row>
    <row r="125" spans="16:27" x14ac:dyDescent="0.25"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</row>
    <row r="126" spans="16:27" x14ac:dyDescent="0.25"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</row>
    <row r="127" spans="16:27" x14ac:dyDescent="0.25"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</row>
    <row r="128" spans="16:27" x14ac:dyDescent="0.25"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16:27" x14ac:dyDescent="0.25"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</row>
    <row r="130" spans="16:27" x14ac:dyDescent="0.25"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</row>
    <row r="131" spans="16:27" x14ac:dyDescent="0.25"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</row>
    <row r="132" spans="16:27" x14ac:dyDescent="0.25"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</row>
    <row r="133" spans="16:27" x14ac:dyDescent="0.25"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</row>
    <row r="134" spans="16:27" x14ac:dyDescent="0.25"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</row>
    <row r="135" spans="16:27" x14ac:dyDescent="0.25"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</row>
    <row r="136" spans="16:27" x14ac:dyDescent="0.25"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</row>
    <row r="137" spans="16:27" x14ac:dyDescent="0.25"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</row>
    <row r="138" spans="16:27" x14ac:dyDescent="0.25"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</row>
    <row r="139" spans="16:27" x14ac:dyDescent="0.25"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</row>
    <row r="140" spans="16:27" x14ac:dyDescent="0.25"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</row>
    <row r="141" spans="16:27" x14ac:dyDescent="0.25"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16:27" x14ac:dyDescent="0.25"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</row>
    <row r="143" spans="16:27" x14ac:dyDescent="0.25"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</row>
    <row r="144" spans="16:27" x14ac:dyDescent="0.25"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</row>
    <row r="145" spans="16:27" x14ac:dyDescent="0.25"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</row>
    <row r="146" spans="16:27" x14ac:dyDescent="0.25"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16:27" x14ac:dyDescent="0.25"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</row>
    <row r="148" spans="16:27" x14ac:dyDescent="0.25"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</row>
    <row r="149" spans="16:27" x14ac:dyDescent="0.25"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</row>
    <row r="150" spans="16:27" x14ac:dyDescent="0.25"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</row>
    <row r="151" spans="16:27" x14ac:dyDescent="0.25"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16:27" x14ac:dyDescent="0.25"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</row>
    <row r="153" spans="16:27" x14ac:dyDescent="0.25"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</row>
    <row r="154" spans="16:27" x14ac:dyDescent="0.25"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</row>
    <row r="155" spans="16:27" x14ac:dyDescent="0.25"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</row>
    <row r="156" spans="16:27" x14ac:dyDescent="0.25"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16:27" x14ac:dyDescent="0.25"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</row>
    <row r="158" spans="16:27" x14ac:dyDescent="0.25"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</row>
    <row r="159" spans="16:27" x14ac:dyDescent="0.25"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</row>
    <row r="160" spans="16:27" x14ac:dyDescent="0.25"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</row>
    <row r="161" spans="16:27" x14ac:dyDescent="0.25"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16:27" x14ac:dyDescent="0.25"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</row>
    <row r="163" spans="16:27" x14ac:dyDescent="0.25"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</row>
  </sheetData>
  <mergeCells count="23">
    <mergeCell ref="B2:M2"/>
    <mergeCell ref="B27:C27"/>
    <mergeCell ref="L7:M7"/>
    <mergeCell ref="B4:M4"/>
    <mergeCell ref="Q4:S4"/>
    <mergeCell ref="T4:V4"/>
    <mergeCell ref="L5:M5"/>
    <mergeCell ref="L6:M6"/>
    <mergeCell ref="B22:C22"/>
    <mergeCell ref="B23:C23"/>
    <mergeCell ref="B24:C24"/>
    <mergeCell ref="B25:C25"/>
    <mergeCell ref="B26:C26"/>
    <mergeCell ref="L8:M8"/>
    <mergeCell ref="L9:M9"/>
    <mergeCell ref="L10:M10"/>
    <mergeCell ref="L11:M11"/>
    <mergeCell ref="L12:M12"/>
    <mergeCell ref="P32:V32"/>
    <mergeCell ref="Y32:AA32"/>
    <mergeCell ref="P43:R43"/>
    <mergeCell ref="T43:V43"/>
    <mergeCell ref="B28:C28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2"/>
  <sheetViews>
    <sheetView showGridLines="0" topLeftCell="A16" workbookViewId="0">
      <selection activeCell="P13" sqref="P13"/>
    </sheetView>
  </sheetViews>
  <sheetFormatPr defaultColWidth="9.109375" defaultRowHeight="13.8" x14ac:dyDescent="0.25"/>
  <cols>
    <col min="1" max="1" width="7.5546875" style="7" customWidth="1"/>
    <col min="2" max="2" width="6.6640625" style="7" customWidth="1"/>
    <col min="3" max="3" width="4.5546875" style="7" customWidth="1"/>
    <col min="4" max="4" width="8.88671875" style="7" customWidth="1"/>
    <col min="5" max="5" width="8.554687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7" width="9.109375" style="7"/>
    <col min="18" max="18" width="9.88671875" style="7" customWidth="1"/>
    <col min="19" max="19" width="9.109375" style="7"/>
    <col min="20" max="20" width="10.88671875" style="7" customWidth="1"/>
    <col min="21" max="24" width="9.109375" style="7"/>
    <col min="25" max="25" width="8.5546875" style="7" customWidth="1"/>
    <col min="26" max="26" width="8.44140625" style="7" customWidth="1"/>
    <col min="27" max="27" width="7.88671875" style="7" customWidth="1"/>
    <col min="28" max="28" width="8.33203125" style="7" customWidth="1"/>
    <col min="29" max="29" width="10.5546875" style="7" customWidth="1"/>
    <col min="30" max="30" width="9.44140625" style="7" customWidth="1"/>
    <col min="31" max="31" width="10.6640625" style="7" customWidth="1"/>
    <col min="32" max="16384" width="9.109375" style="7"/>
  </cols>
  <sheetData>
    <row r="2" spans="1:33" ht="15" customHeight="1" x14ac:dyDescent="0.25">
      <c r="B2" s="476" t="s">
        <v>142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O2" s="325"/>
      <c r="P2" s="325"/>
      <c r="Q2" s="326"/>
      <c r="R2" s="326"/>
      <c r="S2" s="326"/>
      <c r="T2" s="287"/>
      <c r="U2" s="287"/>
      <c r="V2" s="289"/>
      <c r="W2" s="289"/>
      <c r="X2" s="289"/>
      <c r="Y2" s="289"/>
      <c r="Z2" s="289"/>
      <c r="AA2" s="289"/>
      <c r="AB2" s="289"/>
      <c r="AC2" s="290"/>
      <c r="AD2" s="291"/>
      <c r="AE2" s="292"/>
    </row>
    <row r="3" spans="1:33" ht="15" customHeight="1" x14ac:dyDescent="0.25">
      <c r="B3" s="3" t="s">
        <v>126</v>
      </c>
      <c r="C3" s="137"/>
      <c r="G3" s="137"/>
      <c r="O3" s="325"/>
      <c r="P3" s="325"/>
      <c r="Q3" s="326"/>
      <c r="R3" s="326"/>
      <c r="S3" s="326"/>
      <c r="T3" s="287"/>
      <c r="U3" s="287"/>
      <c r="V3" s="289"/>
      <c r="W3" s="289"/>
      <c r="X3" s="289"/>
      <c r="Y3" s="289"/>
      <c r="Z3" s="289"/>
      <c r="AA3" s="289"/>
      <c r="AB3" s="289"/>
      <c r="AC3" s="290"/>
      <c r="AD3" s="291"/>
      <c r="AE3" s="292"/>
    </row>
    <row r="4" spans="1:33" ht="25.05" customHeight="1" thickBot="1" x14ac:dyDescent="0.35">
      <c r="A4" s="287"/>
      <c r="B4" s="449">
        <v>2009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O4" s="327"/>
      <c r="Q4" s="328"/>
      <c r="R4" s="328"/>
      <c r="S4" s="329"/>
      <c r="T4" s="330"/>
      <c r="U4" s="331"/>
      <c r="V4" s="145"/>
      <c r="W4" s="332"/>
      <c r="X4" s="333"/>
      <c r="Y4" s="334"/>
      <c r="Z4" s="334"/>
      <c r="AA4" s="333"/>
      <c r="AB4" s="334"/>
      <c r="AC4" s="333"/>
      <c r="AD4" s="334"/>
      <c r="AE4" s="293"/>
      <c r="AG4" s="41"/>
    </row>
    <row r="5" spans="1:33" ht="57.6" thickBot="1" x14ac:dyDescent="0.35">
      <c r="A5" s="34"/>
      <c r="B5" s="335" t="s">
        <v>71</v>
      </c>
      <c r="C5" s="10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102</v>
      </c>
      <c r="K5" s="10" t="s">
        <v>76</v>
      </c>
      <c r="L5" s="441" t="s">
        <v>4</v>
      </c>
      <c r="M5" s="442"/>
      <c r="O5" s="327"/>
      <c r="Q5" s="328"/>
      <c r="R5" s="328"/>
      <c r="S5" s="329"/>
      <c r="T5" s="330"/>
      <c r="U5" s="331"/>
      <c r="V5" s="145"/>
      <c r="W5" s="336"/>
      <c r="X5" s="333"/>
      <c r="Y5" s="334"/>
      <c r="Z5" s="334"/>
      <c r="AA5" s="333"/>
      <c r="AB5" s="334"/>
      <c r="AC5" s="333"/>
      <c r="AD5" s="334"/>
      <c r="AE5" s="293"/>
      <c r="AG5" s="41"/>
    </row>
    <row r="6" spans="1:33" s="337" customFormat="1" ht="16.2" thickTop="1" x14ac:dyDescent="0.3">
      <c r="A6" s="34"/>
      <c r="B6" s="294" t="s">
        <v>11</v>
      </c>
      <c r="C6" s="295">
        <v>1</v>
      </c>
      <c r="D6" s="70">
        <v>296749.3</v>
      </c>
      <c r="E6" s="70">
        <v>5389407.2000000002</v>
      </c>
      <c r="F6" s="70">
        <v>2376</v>
      </c>
      <c r="G6" s="296">
        <v>42171</v>
      </c>
      <c r="H6" s="296">
        <v>42265</v>
      </c>
      <c r="I6" s="296" t="s">
        <v>65</v>
      </c>
      <c r="J6" s="94">
        <v>3.55</v>
      </c>
      <c r="K6" s="5">
        <f t="shared" ref="K6:K11" si="0">(LN(J6)*27.519)+535.59</f>
        <v>570.45513110036768</v>
      </c>
      <c r="L6" s="469" t="s">
        <v>34</v>
      </c>
      <c r="M6" s="470"/>
      <c r="O6" s="338"/>
      <c r="Q6" s="339"/>
      <c r="R6" s="340"/>
      <c r="S6" s="341"/>
      <c r="T6" s="41"/>
      <c r="U6" s="342"/>
      <c r="V6" s="343"/>
      <c r="W6" s="344"/>
      <c r="X6" s="344"/>
      <c r="Y6" s="343"/>
      <c r="Z6" s="344"/>
      <c r="AA6" s="333"/>
      <c r="AB6" s="344"/>
      <c r="AC6" s="293"/>
      <c r="AE6" s="3"/>
    </row>
    <row r="7" spans="1:33" ht="15.6" x14ac:dyDescent="0.3">
      <c r="A7" s="34"/>
      <c r="B7" s="142" t="s">
        <v>59</v>
      </c>
      <c r="C7" s="299">
        <v>2</v>
      </c>
      <c r="D7" s="70">
        <v>296994.01</v>
      </c>
      <c r="E7" s="70">
        <v>5389586.4299999997</v>
      </c>
      <c r="F7" s="70">
        <v>2326</v>
      </c>
      <c r="G7" s="144">
        <v>42171</v>
      </c>
      <c r="H7" s="144">
        <v>42265</v>
      </c>
      <c r="I7" s="296" t="s">
        <v>65</v>
      </c>
      <c r="J7" s="97">
        <v>3.75</v>
      </c>
      <c r="K7" s="5">
        <f t="shared" si="0"/>
        <v>571.96339896047346</v>
      </c>
      <c r="L7" s="461" t="s">
        <v>34</v>
      </c>
      <c r="M7" s="462"/>
      <c r="O7" s="345"/>
      <c r="Q7" s="346"/>
      <c r="R7" s="34"/>
      <c r="S7" s="302"/>
      <c r="T7" s="41"/>
      <c r="U7" s="312"/>
      <c r="V7" s="347"/>
      <c r="W7" s="298"/>
      <c r="X7" s="298"/>
      <c r="Y7" s="347"/>
      <c r="Z7" s="298"/>
      <c r="AA7" s="333"/>
      <c r="AB7" s="298"/>
      <c r="AC7" s="293"/>
      <c r="AE7" s="41"/>
    </row>
    <row r="8" spans="1:33" ht="15.6" x14ac:dyDescent="0.3">
      <c r="A8" s="34"/>
      <c r="B8" s="142" t="s">
        <v>16</v>
      </c>
      <c r="C8" s="299">
        <v>4</v>
      </c>
      <c r="D8" s="70">
        <v>296681.64</v>
      </c>
      <c r="E8" s="70">
        <v>5388899.2400000002</v>
      </c>
      <c r="F8" s="70">
        <v>2542.7800000000002</v>
      </c>
      <c r="G8" s="144">
        <v>42172</v>
      </c>
      <c r="H8" s="144">
        <v>42265</v>
      </c>
      <c r="I8" s="296" t="s">
        <v>65</v>
      </c>
      <c r="J8" s="97">
        <v>6.6</v>
      </c>
      <c r="K8" s="5">
        <f t="shared" si="0"/>
        <v>587.52026967172208</v>
      </c>
      <c r="L8" s="461" t="s">
        <v>34</v>
      </c>
      <c r="M8" s="462"/>
      <c r="O8" s="345"/>
      <c r="Q8" s="346"/>
      <c r="R8" s="34"/>
      <c r="S8" s="302"/>
      <c r="T8" s="41"/>
      <c r="U8" s="312"/>
      <c r="V8" s="347"/>
      <c r="W8" s="298"/>
      <c r="X8" s="298"/>
      <c r="Y8" s="347"/>
      <c r="Z8" s="298"/>
      <c r="AA8" s="333"/>
      <c r="AB8" s="298"/>
      <c r="AC8" s="293"/>
      <c r="AE8" s="41"/>
    </row>
    <row r="9" spans="1:33" ht="15.6" x14ac:dyDescent="0.3">
      <c r="A9" s="34"/>
      <c r="B9" s="142" t="s">
        <v>44</v>
      </c>
      <c r="C9" s="299">
        <v>5</v>
      </c>
      <c r="D9" s="70">
        <v>296452.93</v>
      </c>
      <c r="E9" s="70">
        <v>5389182.6699999999</v>
      </c>
      <c r="F9" s="70">
        <v>2449</v>
      </c>
      <c r="G9" s="144">
        <v>42171</v>
      </c>
      <c r="H9" s="144">
        <v>42265</v>
      </c>
      <c r="I9" s="296" t="s">
        <v>65</v>
      </c>
      <c r="J9" s="97">
        <v>2.2000000000000002</v>
      </c>
      <c r="K9" s="5">
        <f t="shared" si="0"/>
        <v>557.28755809986433</v>
      </c>
      <c r="L9" s="461" t="s">
        <v>34</v>
      </c>
      <c r="M9" s="462"/>
      <c r="O9" s="345"/>
      <c r="Q9" s="346"/>
      <c r="R9" s="34"/>
      <c r="S9" s="302"/>
      <c r="T9" s="41"/>
      <c r="U9" s="312"/>
      <c r="V9" s="347"/>
      <c r="W9" s="298"/>
      <c r="X9" s="298"/>
      <c r="Y9" s="347"/>
      <c r="Z9" s="298"/>
      <c r="AA9" s="333"/>
      <c r="AB9" s="298"/>
      <c r="AC9" s="293"/>
      <c r="AE9" s="41"/>
    </row>
    <row r="10" spans="1:33" ht="15.6" x14ac:dyDescent="0.3">
      <c r="A10" s="34"/>
      <c r="B10" s="142" t="s">
        <v>53</v>
      </c>
      <c r="C10" s="299">
        <v>6</v>
      </c>
      <c r="D10" s="70">
        <v>297158.18</v>
      </c>
      <c r="E10" s="70">
        <v>5389554.6200000001</v>
      </c>
      <c r="F10" s="70">
        <v>2352</v>
      </c>
      <c r="G10" s="144">
        <v>42171</v>
      </c>
      <c r="H10" s="144">
        <v>42265</v>
      </c>
      <c r="I10" s="296" t="s">
        <v>65</v>
      </c>
      <c r="J10" s="97">
        <v>4</v>
      </c>
      <c r="K10" s="5">
        <f t="shared" si="0"/>
        <v>573.73943452365825</v>
      </c>
      <c r="L10" s="461" t="s">
        <v>34</v>
      </c>
      <c r="M10" s="462"/>
      <c r="O10" s="345"/>
      <c r="Q10" s="346"/>
      <c r="R10" s="34"/>
      <c r="S10" s="302"/>
      <c r="T10" s="41"/>
      <c r="U10" s="312"/>
      <c r="V10" s="347"/>
      <c r="W10" s="298"/>
      <c r="X10" s="298"/>
      <c r="Y10" s="347"/>
      <c r="Z10" s="298"/>
      <c r="AA10" s="333"/>
      <c r="AB10" s="298"/>
      <c r="AC10" s="293"/>
      <c r="AE10" s="41"/>
    </row>
    <row r="11" spans="1:33" ht="14.4" thickBot="1" x14ac:dyDescent="0.3">
      <c r="A11" s="34"/>
      <c r="B11" s="200" t="s">
        <v>36</v>
      </c>
      <c r="C11" s="303">
        <v>7</v>
      </c>
      <c r="D11" s="70">
        <v>297004.26</v>
      </c>
      <c r="E11" s="70">
        <v>5389141.5599999996</v>
      </c>
      <c r="F11" s="70">
        <v>2475.34</v>
      </c>
      <c r="G11" s="144">
        <v>42172</v>
      </c>
      <c r="H11" s="144">
        <v>42265</v>
      </c>
      <c r="I11" s="296" t="s">
        <v>65</v>
      </c>
      <c r="J11" s="97">
        <v>3.75</v>
      </c>
      <c r="K11" s="5">
        <f t="shared" si="0"/>
        <v>571.96339896047346</v>
      </c>
      <c r="L11" s="461" t="s">
        <v>34</v>
      </c>
      <c r="M11" s="462"/>
      <c r="O11" s="1"/>
      <c r="Q11" s="69"/>
      <c r="R11" s="302"/>
      <c r="S11" s="302"/>
      <c r="T11" s="297"/>
      <c r="U11" s="312"/>
      <c r="V11" s="347"/>
      <c r="W11" s="298"/>
      <c r="X11" s="298"/>
      <c r="Y11" s="347"/>
      <c r="Z11" s="298"/>
      <c r="AA11" s="333"/>
      <c r="AB11" s="298"/>
      <c r="AC11" s="293"/>
    </row>
    <row r="12" spans="1:33" ht="15" customHeight="1" thickBot="1" x14ac:dyDescent="0.3">
      <c r="A12" s="302"/>
      <c r="B12" s="304"/>
      <c r="C12" s="305"/>
      <c r="D12" s="306"/>
      <c r="E12" s="306"/>
      <c r="F12" s="306"/>
      <c r="G12" s="307"/>
      <c r="H12" s="307"/>
      <c r="I12" s="307"/>
      <c r="J12" s="308"/>
      <c r="K12" s="308"/>
      <c r="L12" s="308"/>
      <c r="M12" s="309"/>
      <c r="O12" s="348"/>
      <c r="Q12" s="348"/>
      <c r="R12" s="302"/>
      <c r="S12" s="310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</row>
    <row r="13" spans="1:33" ht="41.4" thickBot="1" x14ac:dyDescent="0.3">
      <c r="A13" s="302"/>
      <c r="B13" s="138" t="s">
        <v>71</v>
      </c>
      <c r="C13" s="194" t="s">
        <v>72</v>
      </c>
      <c r="D13" s="162" t="s">
        <v>78</v>
      </c>
      <c r="E13" s="162" t="s">
        <v>79</v>
      </c>
      <c r="F13" s="163" t="s">
        <v>80</v>
      </c>
      <c r="G13" s="162" t="s">
        <v>81</v>
      </c>
      <c r="H13" s="164" t="s">
        <v>82</v>
      </c>
      <c r="I13" s="164" t="s">
        <v>149</v>
      </c>
      <c r="J13" s="164" t="s">
        <v>150</v>
      </c>
      <c r="K13" s="163" t="s">
        <v>97</v>
      </c>
      <c r="L13" s="165" t="s">
        <v>84</v>
      </c>
      <c r="M13" s="166" t="s">
        <v>85</v>
      </c>
      <c r="O13" s="348"/>
      <c r="P13" s="348"/>
      <c r="Q13" s="348"/>
      <c r="R13" s="348"/>
      <c r="S13" s="348"/>
      <c r="T13" s="302"/>
      <c r="U13" s="310"/>
      <c r="V13" s="297"/>
      <c r="W13" s="297"/>
      <c r="X13" s="297"/>
      <c r="Y13" s="297"/>
      <c r="Z13" s="297"/>
      <c r="AA13" s="297"/>
      <c r="AB13" s="297"/>
      <c r="AC13" s="297"/>
      <c r="AD13" s="297"/>
      <c r="AE13" s="297"/>
    </row>
    <row r="14" spans="1:33" ht="14.4" thickTop="1" x14ac:dyDescent="0.25">
      <c r="A14" s="302"/>
      <c r="B14" s="257" t="s">
        <v>11</v>
      </c>
      <c r="C14" s="295">
        <v>1</v>
      </c>
      <c r="D14" s="313">
        <v>-3.66</v>
      </c>
      <c r="E14" s="314">
        <v>-0.26</v>
      </c>
      <c r="F14" s="54">
        <v>-1.73</v>
      </c>
      <c r="G14" s="314">
        <f t="shared" ref="G14:G19" si="1">SUM(D14:F14)</f>
        <v>-5.65</v>
      </c>
      <c r="H14" s="313">
        <f t="shared" ref="H14:H19" si="2">D14*(K6/1000)</f>
        <v>-2.0878657798273461</v>
      </c>
      <c r="I14" s="314">
        <f t="shared" ref="I14:I19" si="3">E14*0.72</f>
        <v>-0.18720000000000001</v>
      </c>
      <c r="J14" s="54">
        <f t="shared" ref="J14:J19" si="4">F14*0.874</f>
        <v>-1.5120199999999999</v>
      </c>
      <c r="K14" s="314">
        <f t="shared" ref="K14:K19" si="5">SUM(H14:J14)</f>
        <v>-3.7870857798273461</v>
      </c>
      <c r="L14" s="315">
        <f t="shared" ref="L14:L19" si="6">J6*(K6/1000)</f>
        <v>2.0251157154063053</v>
      </c>
      <c r="M14" s="316">
        <f t="shared" ref="M14:M19" si="7">SUM(K14:L14)</f>
        <v>-1.7619700644210408</v>
      </c>
      <c r="O14" s="348"/>
      <c r="P14" s="349"/>
      <c r="Q14" s="348"/>
      <c r="R14" s="348"/>
      <c r="S14" s="348"/>
      <c r="T14" s="302"/>
      <c r="U14" s="310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</row>
    <row r="15" spans="1:33" x14ac:dyDescent="0.25">
      <c r="A15" s="302"/>
      <c r="B15" s="142" t="s">
        <v>59</v>
      </c>
      <c r="C15" s="299">
        <v>2</v>
      </c>
      <c r="D15" s="32">
        <v>-3.75</v>
      </c>
      <c r="E15" s="269">
        <v>-0.76</v>
      </c>
      <c r="F15" s="270">
        <v>-1.32</v>
      </c>
      <c r="G15" s="314">
        <f t="shared" si="1"/>
        <v>-5.83</v>
      </c>
      <c r="H15" s="313">
        <f t="shared" si="2"/>
        <v>-2.1448627461017753</v>
      </c>
      <c r="I15" s="314">
        <f t="shared" si="3"/>
        <v>-0.54720000000000002</v>
      </c>
      <c r="J15" s="54">
        <f t="shared" si="4"/>
        <v>-1.15368</v>
      </c>
      <c r="K15" s="314">
        <f t="shared" si="5"/>
        <v>-3.8457427461017755</v>
      </c>
      <c r="L15" s="315">
        <f t="shared" si="6"/>
        <v>2.1448627461017753</v>
      </c>
      <c r="M15" s="316">
        <f t="shared" si="7"/>
        <v>-1.7008800000000002</v>
      </c>
      <c r="T15" s="302"/>
      <c r="U15" s="310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</row>
    <row r="16" spans="1:33" x14ac:dyDescent="0.25">
      <c r="A16" s="302"/>
      <c r="B16" s="142" t="s">
        <v>16</v>
      </c>
      <c r="C16" s="299">
        <v>4</v>
      </c>
      <c r="D16" s="32">
        <v>-6.35</v>
      </c>
      <c r="E16" s="269">
        <v>0</v>
      </c>
      <c r="F16" s="22">
        <v>0</v>
      </c>
      <c r="G16" s="314">
        <f t="shared" si="1"/>
        <v>-6.35</v>
      </c>
      <c r="H16" s="313">
        <f t="shared" si="2"/>
        <v>-3.7307537124154351</v>
      </c>
      <c r="I16" s="314">
        <f t="shared" si="3"/>
        <v>0</v>
      </c>
      <c r="J16" s="54">
        <f t="shared" si="4"/>
        <v>0</v>
      </c>
      <c r="K16" s="314">
        <f t="shared" si="5"/>
        <v>-3.7307537124154351</v>
      </c>
      <c r="L16" s="315">
        <f t="shared" si="6"/>
        <v>3.8776337798333658</v>
      </c>
      <c r="M16" s="316">
        <f t="shared" si="7"/>
        <v>0.14688006741793069</v>
      </c>
      <c r="T16" s="302"/>
      <c r="U16" s="310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</row>
    <row r="17" spans="1:31" x14ac:dyDescent="0.25">
      <c r="A17" s="302"/>
      <c r="B17" s="142" t="s">
        <v>44</v>
      </c>
      <c r="C17" s="299">
        <v>5</v>
      </c>
      <c r="D17" s="32">
        <v>-2.4900000000000002</v>
      </c>
      <c r="E17" s="272">
        <v>0</v>
      </c>
      <c r="F17" s="22">
        <v>-2.56</v>
      </c>
      <c r="G17" s="314">
        <f t="shared" si="1"/>
        <v>-5.0500000000000007</v>
      </c>
      <c r="H17" s="313">
        <f t="shared" si="2"/>
        <v>-1.3876460196686622</v>
      </c>
      <c r="I17" s="314">
        <f t="shared" si="3"/>
        <v>0</v>
      </c>
      <c r="J17" s="54">
        <f t="shared" si="4"/>
        <v>-2.2374399999999999</v>
      </c>
      <c r="K17" s="314">
        <f t="shared" si="5"/>
        <v>-3.6250860196686618</v>
      </c>
      <c r="L17" s="315">
        <f t="shared" si="6"/>
        <v>1.2260326278197016</v>
      </c>
      <c r="M17" s="316">
        <f t="shared" si="7"/>
        <v>-2.3990533918489603</v>
      </c>
      <c r="T17" s="302"/>
      <c r="U17" s="310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</row>
    <row r="18" spans="1:31" x14ac:dyDescent="0.25">
      <c r="A18" s="302"/>
      <c r="B18" s="142" t="s">
        <v>53</v>
      </c>
      <c r="C18" s="299">
        <v>6</v>
      </c>
      <c r="D18" s="32">
        <v>-4.28</v>
      </c>
      <c r="E18" s="272">
        <v>-1.51</v>
      </c>
      <c r="F18" s="22">
        <v>-0.76</v>
      </c>
      <c r="G18" s="314">
        <f t="shared" si="1"/>
        <v>-6.55</v>
      </c>
      <c r="H18" s="313">
        <f t="shared" si="2"/>
        <v>-2.4556047797612575</v>
      </c>
      <c r="I18" s="314">
        <f t="shared" si="3"/>
        <v>-1.0871999999999999</v>
      </c>
      <c r="J18" s="54">
        <f t="shared" si="4"/>
        <v>-0.66424000000000005</v>
      </c>
      <c r="K18" s="314">
        <f t="shared" si="5"/>
        <v>-4.207044779761258</v>
      </c>
      <c r="L18" s="315">
        <f t="shared" si="6"/>
        <v>2.2949577380946331</v>
      </c>
      <c r="M18" s="316">
        <f t="shared" si="7"/>
        <v>-1.9120870416666249</v>
      </c>
      <c r="T18" s="302"/>
      <c r="U18" s="310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</row>
    <row r="19" spans="1:31" x14ac:dyDescent="0.25">
      <c r="A19" s="302"/>
      <c r="B19" s="218" t="s">
        <v>36</v>
      </c>
      <c r="C19" s="303">
        <v>7</v>
      </c>
      <c r="D19" s="220">
        <v>-3.72</v>
      </c>
      <c r="E19" s="317">
        <v>-1.38</v>
      </c>
      <c r="F19" s="281">
        <v>-1.27</v>
      </c>
      <c r="G19" s="318">
        <f t="shared" si="1"/>
        <v>-6.3699999999999992</v>
      </c>
      <c r="H19" s="317">
        <f t="shared" si="2"/>
        <v>-2.1277038441329612</v>
      </c>
      <c r="I19" s="318">
        <f t="shared" si="3"/>
        <v>-0.99359999999999993</v>
      </c>
      <c r="J19" s="319">
        <f t="shared" si="4"/>
        <v>-1.10998</v>
      </c>
      <c r="K19" s="318">
        <f t="shared" si="5"/>
        <v>-4.2312838441329612</v>
      </c>
      <c r="L19" s="320">
        <f t="shared" si="6"/>
        <v>2.1448627461017753</v>
      </c>
      <c r="M19" s="321">
        <f t="shared" si="7"/>
        <v>-2.0864210980311859</v>
      </c>
    </row>
    <row r="20" spans="1:31" ht="14.4" x14ac:dyDescent="0.3">
      <c r="B20" s="434" t="s">
        <v>19</v>
      </c>
      <c r="C20" s="435"/>
      <c r="D20" s="2">
        <f t="shared" ref="D20:M20" si="8">COUNT(D14,D15,D16,D17,D18,D19)</f>
        <v>6</v>
      </c>
      <c r="E20" s="2">
        <f t="shared" si="8"/>
        <v>6</v>
      </c>
      <c r="F20" s="2">
        <f t="shared" si="8"/>
        <v>6</v>
      </c>
      <c r="G20" s="2">
        <f t="shared" si="8"/>
        <v>6</v>
      </c>
      <c r="H20" s="2">
        <f t="shared" si="8"/>
        <v>6</v>
      </c>
      <c r="I20" s="2">
        <f t="shared" si="8"/>
        <v>6</v>
      </c>
      <c r="J20" s="2">
        <f t="shared" si="8"/>
        <v>6</v>
      </c>
      <c r="K20" s="2">
        <f t="shared" si="8"/>
        <v>6</v>
      </c>
      <c r="L20" s="2">
        <f t="shared" si="8"/>
        <v>6</v>
      </c>
      <c r="M20" s="350">
        <f t="shared" si="8"/>
        <v>6</v>
      </c>
    </row>
    <row r="21" spans="1:31" ht="14.4" x14ac:dyDescent="0.3">
      <c r="B21" s="426" t="s">
        <v>20</v>
      </c>
      <c r="C21" s="427"/>
      <c r="D21" s="4">
        <f t="shared" ref="D21:M21" si="9">AVERAGE(D14,D15,D16,D17,D18,D19)</f>
        <v>-4.041666666666667</v>
      </c>
      <c r="E21" s="4">
        <f t="shared" si="9"/>
        <v>-0.65166666666666673</v>
      </c>
      <c r="F21" s="4">
        <f t="shared" si="9"/>
        <v>-1.2733333333333332</v>
      </c>
      <c r="G21" s="4">
        <f t="shared" si="9"/>
        <v>-5.9666666666666659</v>
      </c>
      <c r="H21" s="4">
        <f t="shared" si="9"/>
        <v>-2.3224061469845729</v>
      </c>
      <c r="I21" s="4">
        <f t="shared" si="9"/>
        <v>-0.46920000000000001</v>
      </c>
      <c r="J21" s="4">
        <f t="shared" si="9"/>
        <v>-1.1128933333333335</v>
      </c>
      <c r="K21" s="4">
        <f t="shared" si="9"/>
        <v>-3.9044994803179058</v>
      </c>
      <c r="L21" s="4">
        <f t="shared" si="9"/>
        <v>2.2855775588929261</v>
      </c>
      <c r="M21" s="227">
        <f t="shared" si="9"/>
        <v>-1.6189219214249804</v>
      </c>
      <c r="O21" s="13"/>
      <c r="P21" s="13"/>
      <c r="Q21" s="13"/>
      <c r="R21" s="13"/>
      <c r="S21" s="13"/>
      <c r="T21" s="13"/>
    </row>
    <row r="22" spans="1:31" ht="14.4" x14ac:dyDescent="0.3">
      <c r="A22" s="13"/>
      <c r="B22" s="426" t="s">
        <v>21</v>
      </c>
      <c r="C22" s="427"/>
      <c r="D22" s="4">
        <f t="shared" ref="D22:M22" si="10">MEDIAN(D14,D15,D16,D17,D18,D19)</f>
        <v>-3.7350000000000003</v>
      </c>
      <c r="E22" s="4">
        <f t="shared" si="10"/>
        <v>-0.51</v>
      </c>
      <c r="F22" s="4">
        <f t="shared" si="10"/>
        <v>-1.2949999999999999</v>
      </c>
      <c r="G22" s="4">
        <f t="shared" si="10"/>
        <v>-6.09</v>
      </c>
      <c r="H22" s="4">
        <f t="shared" si="10"/>
        <v>-2.1362832951173685</v>
      </c>
      <c r="I22" s="4">
        <f t="shared" si="10"/>
        <v>-0.36720000000000003</v>
      </c>
      <c r="J22" s="4">
        <f t="shared" si="10"/>
        <v>-1.1318299999999999</v>
      </c>
      <c r="K22" s="4">
        <f t="shared" si="10"/>
        <v>-3.8164142629645608</v>
      </c>
      <c r="L22" s="4">
        <f t="shared" si="10"/>
        <v>2.1448627461017753</v>
      </c>
      <c r="M22" s="227">
        <f t="shared" si="10"/>
        <v>-1.8370285530438328</v>
      </c>
      <c r="P22" s="55"/>
      <c r="Q22" s="351"/>
      <c r="R22" s="351"/>
      <c r="S22" s="352"/>
      <c r="T22" s="302"/>
    </row>
    <row r="23" spans="1:31" ht="14.4" x14ac:dyDescent="0.3">
      <c r="A23" s="302"/>
      <c r="B23" s="426" t="s">
        <v>22</v>
      </c>
      <c r="C23" s="427"/>
      <c r="D23" s="4">
        <f t="shared" ref="D23:M23" si="11">STDEV(D14,D15,D16,D17,D18,D19)</f>
        <v>1.2749182980358649</v>
      </c>
      <c r="E23" s="4">
        <f t="shared" si="11"/>
        <v>0.67552695480392688</v>
      </c>
      <c r="F23" s="4">
        <f t="shared" si="11"/>
        <v>0.86615625995929135</v>
      </c>
      <c r="G23" s="4">
        <f t="shared" si="11"/>
        <v>0.56729768787354151</v>
      </c>
      <c r="H23" s="4">
        <f t="shared" si="11"/>
        <v>0.77451934336170969</v>
      </c>
      <c r="I23" s="4">
        <f t="shared" si="11"/>
        <v>0.48637940745882724</v>
      </c>
      <c r="J23" s="4">
        <f t="shared" si="11"/>
        <v>0.75702057120442001</v>
      </c>
      <c r="K23" s="4">
        <f t="shared" si="11"/>
        <v>0.25448751772293898</v>
      </c>
      <c r="L23" s="4">
        <f t="shared" si="11"/>
        <v>0.86773361676843286</v>
      </c>
      <c r="M23" s="227">
        <f t="shared" si="11"/>
        <v>0.90092651649949407</v>
      </c>
    </row>
    <row r="24" spans="1:31" ht="14.4" x14ac:dyDescent="0.3">
      <c r="B24" s="426" t="s">
        <v>23</v>
      </c>
      <c r="C24" s="427"/>
      <c r="D24" s="4">
        <f t="shared" ref="D24:M24" si="12">MIN(D14,D15,D16,D17,D18,D19)</f>
        <v>-6.35</v>
      </c>
      <c r="E24" s="4">
        <f t="shared" si="12"/>
        <v>-1.51</v>
      </c>
      <c r="F24" s="4">
        <f t="shared" si="12"/>
        <v>-2.56</v>
      </c>
      <c r="G24" s="4">
        <f t="shared" si="12"/>
        <v>-6.55</v>
      </c>
      <c r="H24" s="4">
        <f t="shared" si="12"/>
        <v>-3.7307537124154351</v>
      </c>
      <c r="I24" s="4">
        <f t="shared" si="12"/>
        <v>-1.0871999999999999</v>
      </c>
      <c r="J24" s="4">
        <f t="shared" si="12"/>
        <v>-2.2374399999999999</v>
      </c>
      <c r="K24" s="4">
        <f t="shared" si="12"/>
        <v>-4.2312838441329612</v>
      </c>
      <c r="L24" s="4">
        <f t="shared" si="12"/>
        <v>1.2260326278197016</v>
      </c>
      <c r="M24" s="227">
        <f t="shared" si="12"/>
        <v>-2.3990533918489603</v>
      </c>
    </row>
    <row r="25" spans="1:31" ht="14.4" x14ac:dyDescent="0.3">
      <c r="B25" s="426" t="s">
        <v>24</v>
      </c>
      <c r="C25" s="427"/>
      <c r="D25" s="4">
        <f t="shared" ref="D25:M25" si="13">MAX(D14,D15,D16,D17,D18,D19)</f>
        <v>-2.4900000000000002</v>
      </c>
      <c r="E25" s="4">
        <f t="shared" si="13"/>
        <v>0</v>
      </c>
      <c r="F25" s="4">
        <f t="shared" si="13"/>
        <v>0</v>
      </c>
      <c r="G25" s="4">
        <f t="shared" si="13"/>
        <v>-5.0500000000000007</v>
      </c>
      <c r="H25" s="4">
        <f t="shared" si="13"/>
        <v>-1.3876460196686622</v>
      </c>
      <c r="I25" s="4">
        <f t="shared" si="13"/>
        <v>0</v>
      </c>
      <c r="J25" s="4">
        <f t="shared" si="13"/>
        <v>0</v>
      </c>
      <c r="K25" s="4">
        <f t="shared" si="13"/>
        <v>-3.6250860196686618</v>
      </c>
      <c r="L25" s="4">
        <f t="shared" si="13"/>
        <v>3.8776337798333658</v>
      </c>
      <c r="M25" s="227">
        <f t="shared" si="13"/>
        <v>0.14688006741793069</v>
      </c>
    </row>
    <row r="26" spans="1:31" ht="15" thickBot="1" x14ac:dyDescent="0.35">
      <c r="B26" s="428" t="s">
        <v>25</v>
      </c>
      <c r="C26" s="429"/>
      <c r="D26" s="228">
        <f t="shared" ref="D26:M26" si="14">D25-D24</f>
        <v>3.8599999999999994</v>
      </c>
      <c r="E26" s="228">
        <f t="shared" si="14"/>
        <v>1.51</v>
      </c>
      <c r="F26" s="228">
        <f t="shared" si="14"/>
        <v>2.56</v>
      </c>
      <c r="G26" s="228">
        <f t="shared" si="14"/>
        <v>1.4999999999999991</v>
      </c>
      <c r="H26" s="228">
        <f t="shared" si="14"/>
        <v>2.3431076927467727</v>
      </c>
      <c r="I26" s="228">
        <f t="shared" si="14"/>
        <v>1.0871999999999999</v>
      </c>
      <c r="J26" s="228">
        <f t="shared" si="14"/>
        <v>2.2374399999999999</v>
      </c>
      <c r="K26" s="228">
        <f t="shared" si="14"/>
        <v>0.60619782446429937</v>
      </c>
      <c r="L26" s="228">
        <f t="shared" si="14"/>
        <v>2.6516011520136642</v>
      </c>
      <c r="M26" s="229">
        <f t="shared" si="14"/>
        <v>2.545933459266891</v>
      </c>
    </row>
    <row r="27" spans="1:31" x14ac:dyDescent="0.25">
      <c r="C27" s="32"/>
      <c r="D27" s="322"/>
    </row>
    <row r="28" spans="1:31" x14ac:dyDescent="0.25">
      <c r="B28" s="471" t="s">
        <v>103</v>
      </c>
      <c r="C28" s="471"/>
      <c r="D28" s="471"/>
      <c r="E28" s="471"/>
      <c r="F28" s="471"/>
      <c r="G28" s="471"/>
      <c r="H28" s="471"/>
      <c r="I28" s="471"/>
      <c r="J28" s="471"/>
      <c r="K28" s="471"/>
      <c r="L28" s="471"/>
      <c r="M28" s="471"/>
    </row>
    <row r="29" spans="1:31" ht="16.2" x14ac:dyDescent="0.25">
      <c r="B29" s="7" t="s">
        <v>116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353"/>
    </row>
    <row r="30" spans="1:31" ht="15" customHeight="1" x14ac:dyDescent="0.25">
      <c r="B30" s="7" t="s">
        <v>109</v>
      </c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</row>
    <row r="31" spans="1:31" ht="15" customHeight="1" x14ac:dyDescent="0.25"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</row>
    <row r="32" spans="1:31" ht="15" customHeight="1" x14ac:dyDescent="0.25">
      <c r="B32" s="323"/>
      <c r="C32" s="323"/>
      <c r="D32" s="323"/>
      <c r="E32" s="323"/>
      <c r="F32" s="323"/>
      <c r="G32" s="323"/>
      <c r="H32" s="323"/>
      <c r="I32" s="323"/>
      <c r="J32" s="323"/>
      <c r="K32" s="323"/>
      <c r="L32" s="323"/>
      <c r="M32" s="323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4:C24"/>
    <mergeCell ref="B25:C25"/>
    <mergeCell ref="B26:C26"/>
    <mergeCell ref="B28:M28"/>
    <mergeCell ref="L10:M10"/>
    <mergeCell ref="L11:M11"/>
    <mergeCell ref="B20:C20"/>
    <mergeCell ref="B21:C21"/>
    <mergeCell ref="B22:C22"/>
    <mergeCell ref="B23:C2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5"/>
  <sheetViews>
    <sheetView showGridLines="0" workbookViewId="0">
      <selection activeCell="B2" sqref="B2:M28"/>
    </sheetView>
  </sheetViews>
  <sheetFormatPr defaultColWidth="9.109375" defaultRowHeight="13.8" x14ac:dyDescent="0.25"/>
  <cols>
    <col min="1" max="1" width="8.109375" style="7" customWidth="1"/>
    <col min="2" max="2" width="6.6640625" style="7" customWidth="1"/>
    <col min="3" max="3" width="4.5546875" style="7" customWidth="1"/>
    <col min="4" max="4" width="8.88671875" style="7" customWidth="1"/>
    <col min="5" max="5" width="8.554687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.332031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5" width="9.109375" style="7"/>
    <col min="16" max="18" width="9.109375" style="288"/>
    <col min="19" max="19" width="9.88671875" style="288" customWidth="1"/>
    <col min="20" max="20" width="9.109375" style="288"/>
    <col min="21" max="21" width="10.88671875" style="288" customWidth="1"/>
    <col min="22" max="25" width="9.109375" style="288"/>
    <col min="26" max="26" width="8.5546875" style="288" customWidth="1"/>
    <col min="27" max="27" width="8.44140625" style="288" customWidth="1"/>
    <col min="28" max="28" width="7.88671875" style="288" customWidth="1"/>
    <col min="29" max="29" width="8.33203125" style="288" customWidth="1"/>
    <col min="30" max="30" width="10.5546875" style="288" customWidth="1"/>
    <col min="31" max="31" width="9.44140625" style="288" customWidth="1"/>
    <col min="32" max="32" width="10.6640625" style="288" customWidth="1"/>
    <col min="33" max="34" width="9.109375" style="288"/>
    <col min="35" max="16384" width="9.109375" style="7"/>
  </cols>
  <sheetData>
    <row r="2" spans="1:34" x14ac:dyDescent="0.25">
      <c r="B2" s="476" t="s">
        <v>143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34" ht="15" customHeight="1" x14ac:dyDescent="0.25">
      <c r="B3" s="3" t="s">
        <v>126</v>
      </c>
      <c r="O3" s="325"/>
      <c r="P3" s="325"/>
      <c r="Q3" s="325"/>
      <c r="R3" s="326"/>
      <c r="S3" s="326"/>
      <c r="T3" s="326"/>
      <c r="U3" s="287"/>
      <c r="V3" s="287"/>
      <c r="W3" s="289"/>
      <c r="X3" s="289"/>
      <c r="Y3" s="289"/>
      <c r="Z3" s="289"/>
      <c r="AA3" s="289"/>
      <c r="AB3" s="289"/>
      <c r="AC3" s="289"/>
      <c r="AD3" s="290"/>
      <c r="AE3" s="291"/>
      <c r="AF3" s="292"/>
    </row>
    <row r="4" spans="1:34" ht="24" thickBot="1" x14ac:dyDescent="0.35">
      <c r="A4" s="287"/>
      <c r="B4" s="449">
        <v>2010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288"/>
      <c r="O4" s="327"/>
      <c r="Q4" s="327"/>
      <c r="R4" s="328"/>
      <c r="S4" s="328"/>
      <c r="T4" s="329"/>
      <c r="U4" s="354"/>
      <c r="V4" s="331"/>
      <c r="W4" s="145"/>
      <c r="X4" s="332"/>
      <c r="Y4" s="333"/>
      <c r="Z4" s="334"/>
      <c r="AA4" s="334"/>
      <c r="AB4" s="333"/>
      <c r="AC4" s="334"/>
      <c r="AD4" s="333"/>
      <c r="AE4" s="334"/>
      <c r="AF4" s="293"/>
      <c r="AH4" s="145"/>
    </row>
    <row r="5" spans="1:34" ht="57.6" thickBot="1" x14ac:dyDescent="0.35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104</v>
      </c>
      <c r="K5" s="10" t="s">
        <v>76</v>
      </c>
      <c r="L5" s="452" t="s">
        <v>4</v>
      </c>
      <c r="M5" s="453"/>
      <c r="N5" s="41"/>
      <c r="O5" s="327"/>
      <c r="Q5" s="327"/>
      <c r="R5" s="328"/>
      <c r="S5" s="328"/>
      <c r="T5" s="329"/>
      <c r="U5" s="354"/>
      <c r="V5" s="331"/>
      <c r="W5" s="145"/>
      <c r="X5" s="336"/>
      <c r="Y5" s="333"/>
      <c r="Z5" s="334"/>
      <c r="AA5" s="334"/>
      <c r="AB5" s="333"/>
      <c r="AC5" s="334"/>
      <c r="AD5" s="333"/>
      <c r="AE5" s="334"/>
      <c r="AF5" s="293"/>
      <c r="AH5" s="145"/>
    </row>
    <row r="6" spans="1:34" ht="14.4" thickTop="1" x14ac:dyDescent="0.25">
      <c r="A6" s="34"/>
      <c r="B6" s="294" t="s">
        <v>11</v>
      </c>
      <c r="C6" s="295">
        <v>1</v>
      </c>
      <c r="D6" s="355">
        <v>296743</v>
      </c>
      <c r="E6" s="355">
        <v>5389407</v>
      </c>
      <c r="F6" s="355">
        <v>2380</v>
      </c>
      <c r="G6" s="296">
        <v>42178</v>
      </c>
      <c r="H6" s="296">
        <v>42279</v>
      </c>
      <c r="I6" s="94">
        <v>4.0999999999999996</v>
      </c>
      <c r="J6" s="129" t="s">
        <v>77</v>
      </c>
      <c r="K6" s="5">
        <f>(LN(I6)*27.519)+535.59</f>
        <v>574.41895052953271</v>
      </c>
      <c r="L6" s="469" t="s">
        <v>34</v>
      </c>
      <c r="M6" s="470"/>
      <c r="N6" s="41"/>
      <c r="Q6" s="329"/>
      <c r="R6" s="354"/>
      <c r="S6" s="331"/>
      <c r="T6" s="145"/>
      <c r="U6" s="336"/>
      <c r="V6" s="333"/>
      <c r="W6" s="334"/>
      <c r="X6" s="334"/>
      <c r="Y6" s="333"/>
      <c r="Z6" s="334"/>
      <c r="AA6" s="333"/>
      <c r="AB6" s="334"/>
      <c r="AC6" s="293"/>
      <c r="AE6" s="145"/>
      <c r="AF6" s="7"/>
      <c r="AG6" s="7"/>
      <c r="AH6" s="7"/>
    </row>
    <row r="7" spans="1:34" x14ac:dyDescent="0.25">
      <c r="A7" s="34"/>
      <c r="B7" s="142" t="s">
        <v>59</v>
      </c>
      <c r="C7" s="299">
        <v>2</v>
      </c>
      <c r="D7" s="355">
        <v>296990</v>
      </c>
      <c r="E7" s="355">
        <v>5389585</v>
      </c>
      <c r="F7" s="355">
        <v>2324</v>
      </c>
      <c r="G7" s="144">
        <v>42178</v>
      </c>
      <c r="H7" s="144">
        <v>42279</v>
      </c>
      <c r="I7" s="97">
        <v>4</v>
      </c>
      <c r="J7" s="129" t="s">
        <v>77</v>
      </c>
      <c r="K7" s="5">
        <f t="shared" ref="K7:K12" si="0">(LN(I7)*27.519)+535.59</f>
        <v>573.73943452365825</v>
      </c>
      <c r="L7" s="461" t="s">
        <v>34</v>
      </c>
      <c r="M7" s="462"/>
      <c r="N7" s="41"/>
      <c r="Q7" s="329"/>
      <c r="R7" s="354"/>
      <c r="S7" s="331"/>
      <c r="T7" s="145"/>
      <c r="U7" s="336"/>
      <c r="V7" s="356"/>
      <c r="W7" s="334"/>
      <c r="X7" s="334"/>
      <c r="Y7" s="356"/>
      <c r="Z7" s="334"/>
      <c r="AA7" s="333"/>
      <c r="AB7" s="334"/>
      <c r="AC7" s="293"/>
      <c r="AE7" s="145"/>
      <c r="AF7" s="7"/>
      <c r="AG7" s="7"/>
      <c r="AH7" s="7"/>
    </row>
    <row r="8" spans="1:34" x14ac:dyDescent="0.25">
      <c r="A8" s="34"/>
      <c r="B8" s="142" t="s">
        <v>15</v>
      </c>
      <c r="C8" s="299">
        <v>3</v>
      </c>
      <c r="D8" s="355">
        <v>296712</v>
      </c>
      <c r="E8" s="355">
        <v>5389162</v>
      </c>
      <c r="F8" s="355">
        <v>2464</v>
      </c>
      <c r="G8" s="144">
        <v>42178</v>
      </c>
      <c r="H8" s="144">
        <v>42279</v>
      </c>
      <c r="I8" s="97">
        <v>5.45</v>
      </c>
      <c r="J8" s="129" t="s">
        <v>77</v>
      </c>
      <c r="K8" s="5">
        <f t="shared" si="0"/>
        <v>582.25164593513159</v>
      </c>
      <c r="L8" s="456" t="s">
        <v>34</v>
      </c>
      <c r="M8" s="457"/>
      <c r="N8" s="41"/>
      <c r="Q8" s="329"/>
      <c r="R8" s="354"/>
      <c r="S8" s="331"/>
      <c r="T8" s="145"/>
      <c r="U8" s="336"/>
      <c r="V8" s="356"/>
      <c r="W8" s="334"/>
      <c r="X8" s="334"/>
      <c r="Y8" s="356"/>
      <c r="Z8" s="334"/>
      <c r="AA8" s="333"/>
      <c r="AB8" s="334"/>
      <c r="AC8" s="293"/>
      <c r="AE8" s="145"/>
      <c r="AF8" s="7"/>
      <c r="AG8" s="7"/>
      <c r="AH8" s="7"/>
    </row>
    <row r="9" spans="1:34" x14ac:dyDescent="0.25">
      <c r="A9" s="34"/>
      <c r="B9" s="142" t="s">
        <v>16</v>
      </c>
      <c r="C9" s="299">
        <v>4</v>
      </c>
      <c r="D9" s="355">
        <v>296686</v>
      </c>
      <c r="E9" s="355">
        <v>5388896</v>
      </c>
      <c r="F9" s="355">
        <v>2549</v>
      </c>
      <c r="G9" s="144">
        <v>42178</v>
      </c>
      <c r="H9" s="144">
        <v>42279</v>
      </c>
      <c r="I9" s="97">
        <v>6.4</v>
      </c>
      <c r="J9" s="129" t="s">
        <v>77</v>
      </c>
      <c r="K9" s="5">
        <f t="shared" si="0"/>
        <v>586.67346439687174</v>
      </c>
      <c r="L9" s="461" t="s">
        <v>34</v>
      </c>
      <c r="M9" s="462"/>
      <c r="N9" s="41"/>
      <c r="Q9" s="329"/>
      <c r="R9" s="354"/>
      <c r="S9" s="331"/>
      <c r="T9" s="145"/>
      <c r="U9" s="336"/>
      <c r="V9" s="356"/>
      <c r="W9" s="334"/>
      <c r="X9" s="334"/>
      <c r="Y9" s="356"/>
      <c r="Z9" s="334"/>
      <c r="AA9" s="333"/>
      <c r="AB9" s="334"/>
      <c r="AC9" s="293"/>
      <c r="AE9" s="145"/>
      <c r="AF9" s="7"/>
      <c r="AG9" s="7"/>
      <c r="AH9" s="7"/>
    </row>
    <row r="10" spans="1:34" x14ac:dyDescent="0.25">
      <c r="A10" s="34"/>
      <c r="B10" s="142" t="s">
        <v>44</v>
      </c>
      <c r="C10" s="299">
        <v>5</v>
      </c>
      <c r="D10" s="355">
        <v>296443</v>
      </c>
      <c r="E10" s="355">
        <v>5389176</v>
      </c>
      <c r="F10" s="355">
        <v>2461</v>
      </c>
      <c r="G10" s="144">
        <v>42178</v>
      </c>
      <c r="H10" s="144">
        <v>42279</v>
      </c>
      <c r="I10" s="97">
        <v>4.8499999999999996</v>
      </c>
      <c r="J10" s="129" t="s">
        <v>77</v>
      </c>
      <c r="K10" s="5">
        <f t="shared" si="0"/>
        <v>579.04191498150237</v>
      </c>
      <c r="L10" s="461" t="s">
        <v>34</v>
      </c>
      <c r="M10" s="462"/>
      <c r="N10" s="41"/>
      <c r="Q10" s="329"/>
      <c r="R10" s="354"/>
      <c r="S10" s="331"/>
      <c r="T10" s="145"/>
      <c r="U10" s="336"/>
      <c r="V10" s="356"/>
      <c r="W10" s="334"/>
      <c r="X10" s="334"/>
      <c r="Y10" s="356"/>
      <c r="Z10" s="334"/>
      <c r="AA10" s="333"/>
      <c r="AB10" s="334"/>
      <c r="AC10" s="293"/>
      <c r="AE10" s="145"/>
      <c r="AF10" s="7"/>
      <c r="AG10" s="7"/>
      <c r="AH10" s="7"/>
    </row>
    <row r="11" spans="1:34" x14ac:dyDescent="0.25">
      <c r="A11" s="34"/>
      <c r="B11" s="142" t="s">
        <v>53</v>
      </c>
      <c r="C11" s="299">
        <v>6</v>
      </c>
      <c r="D11" s="355">
        <v>297158</v>
      </c>
      <c r="E11" s="355">
        <v>5389562</v>
      </c>
      <c r="F11" s="355">
        <v>2352</v>
      </c>
      <c r="G11" s="144">
        <v>42178</v>
      </c>
      <c r="H11" s="144">
        <v>42279</v>
      </c>
      <c r="I11" s="97">
        <v>4.5999999999999996</v>
      </c>
      <c r="J11" s="129" t="s">
        <v>77</v>
      </c>
      <c r="K11" s="5">
        <f t="shared" si="0"/>
        <v>577.58554341588024</v>
      </c>
      <c r="L11" s="461" t="s">
        <v>34</v>
      </c>
      <c r="M11" s="462"/>
      <c r="N11" s="41"/>
      <c r="Q11" s="357"/>
      <c r="R11" s="331"/>
      <c r="S11" s="331"/>
      <c r="T11" s="332"/>
      <c r="U11" s="336"/>
      <c r="V11" s="356"/>
      <c r="W11" s="334"/>
      <c r="X11" s="334"/>
      <c r="Y11" s="356"/>
      <c r="Z11" s="334"/>
      <c r="AA11" s="333"/>
      <c r="AB11" s="334"/>
      <c r="AC11" s="293"/>
      <c r="AF11" s="7"/>
      <c r="AG11" s="7"/>
      <c r="AH11" s="7"/>
    </row>
    <row r="12" spans="1:34" ht="15" customHeight="1" thickBot="1" x14ac:dyDescent="0.3">
      <c r="A12" s="302"/>
      <c r="B12" s="200" t="s">
        <v>36</v>
      </c>
      <c r="C12" s="303">
        <v>7</v>
      </c>
      <c r="D12" s="355">
        <v>297003</v>
      </c>
      <c r="E12" s="355">
        <v>5389133</v>
      </c>
      <c r="F12" s="355">
        <v>2486</v>
      </c>
      <c r="G12" s="144">
        <v>42178</v>
      </c>
      <c r="H12" s="144">
        <v>42279</v>
      </c>
      <c r="I12" s="97">
        <v>4.7</v>
      </c>
      <c r="J12" s="129" t="s">
        <v>77</v>
      </c>
      <c r="K12" s="5">
        <f t="shared" si="0"/>
        <v>578.17737267735595</v>
      </c>
      <c r="L12" s="461" t="s">
        <v>34</v>
      </c>
      <c r="M12" s="462"/>
      <c r="Q12" s="358"/>
      <c r="R12" s="331"/>
      <c r="S12" s="359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F12" s="7"/>
      <c r="AG12" s="7"/>
      <c r="AH12" s="7"/>
    </row>
    <row r="13" spans="1:34" ht="14.4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08"/>
      <c r="M13" s="309"/>
      <c r="O13" s="348"/>
      <c r="P13" s="358"/>
      <c r="Q13" s="358"/>
      <c r="R13" s="331"/>
      <c r="S13" s="359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F13" s="7"/>
      <c r="AG13" s="7"/>
      <c r="AH13" s="7"/>
    </row>
    <row r="14" spans="1:34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  <c r="O14" s="348"/>
      <c r="P14" s="358"/>
      <c r="Q14" s="358"/>
      <c r="R14" s="358"/>
      <c r="S14" s="358"/>
      <c r="T14" s="358"/>
      <c r="U14" s="331"/>
      <c r="V14" s="359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</row>
    <row r="15" spans="1:34" ht="14.4" thickTop="1" x14ac:dyDescent="0.25">
      <c r="A15" s="302"/>
      <c r="B15" s="257" t="s">
        <v>11</v>
      </c>
      <c r="C15" s="295">
        <v>1</v>
      </c>
      <c r="D15" s="313">
        <v>-4.0999999999999996</v>
      </c>
      <c r="E15" s="314">
        <v>0</v>
      </c>
      <c r="F15" s="54">
        <v>-0.96</v>
      </c>
      <c r="G15" s="314">
        <f>SUM(D15:F15)</f>
        <v>-5.0599999999999996</v>
      </c>
      <c r="H15" s="313">
        <f>D15*(K6/1000)</f>
        <v>-2.3551176971710839</v>
      </c>
      <c r="I15" s="314">
        <f>E15*0.72</f>
        <v>0</v>
      </c>
      <c r="J15" s="54">
        <f>F15*0.874</f>
        <v>-0.83904000000000001</v>
      </c>
      <c r="K15" s="314">
        <f t="shared" ref="K15:K21" si="1">SUM(H15:J15)</f>
        <v>-3.1941576971710841</v>
      </c>
      <c r="L15" s="315">
        <f>I6*(K6/1000)</f>
        <v>2.3551176971710839</v>
      </c>
      <c r="M15" s="316">
        <f t="shared" ref="M15:M21" si="2">SUM(K15:L15)</f>
        <v>-0.83904000000000023</v>
      </c>
      <c r="U15" s="331"/>
      <c r="V15" s="359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</row>
    <row r="16" spans="1:34" x14ac:dyDescent="0.25">
      <c r="A16" s="302"/>
      <c r="B16" s="142" t="s">
        <v>59</v>
      </c>
      <c r="C16" s="299">
        <v>2</v>
      </c>
      <c r="D16" s="32">
        <v>-4</v>
      </c>
      <c r="E16" s="269">
        <v>0</v>
      </c>
      <c r="F16" s="270">
        <v>-1.03</v>
      </c>
      <c r="G16" s="314">
        <f t="shared" ref="G16:G21" si="3">SUM(D16:F16)</f>
        <v>-5.03</v>
      </c>
      <c r="H16" s="313">
        <f t="shared" ref="H16:H21" si="4">D16*(K7/1000)</f>
        <v>-2.2949577380946331</v>
      </c>
      <c r="I16" s="314">
        <f t="shared" ref="I16:I21" si="5">E16*0.72</f>
        <v>0</v>
      </c>
      <c r="J16" s="54">
        <f t="shared" ref="J16:J21" si="6">F16*0.874</f>
        <v>-0.90022000000000002</v>
      </c>
      <c r="K16" s="314">
        <f t="shared" si="1"/>
        <v>-3.1951777380946331</v>
      </c>
      <c r="L16" s="315">
        <f t="shared" ref="L16:L21" si="7">I7*(K7/1000)</f>
        <v>2.2949577380946331</v>
      </c>
      <c r="M16" s="316">
        <f t="shared" si="2"/>
        <v>-0.90022000000000002</v>
      </c>
      <c r="U16" s="331"/>
      <c r="V16" s="359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</row>
    <row r="17" spans="1:32" x14ac:dyDescent="0.25">
      <c r="A17" s="302"/>
      <c r="B17" s="142" t="s">
        <v>15</v>
      </c>
      <c r="C17" s="299">
        <v>3</v>
      </c>
      <c r="D17" s="32">
        <v>-5.18</v>
      </c>
      <c r="E17" s="269">
        <v>0</v>
      </c>
      <c r="F17" s="22">
        <v>0</v>
      </c>
      <c r="G17" s="314">
        <f t="shared" si="3"/>
        <v>-5.18</v>
      </c>
      <c r="H17" s="313">
        <f t="shared" si="4"/>
        <v>-3.0160635259439812</v>
      </c>
      <c r="I17" s="314">
        <f t="shared" si="5"/>
        <v>0</v>
      </c>
      <c r="J17" s="54">
        <f t="shared" si="6"/>
        <v>0</v>
      </c>
      <c r="K17" s="314">
        <f t="shared" si="1"/>
        <v>-3.0160635259439812</v>
      </c>
      <c r="L17" s="315">
        <f>I8*(K8/1000)</f>
        <v>3.1732714703464673</v>
      </c>
      <c r="M17" s="316">
        <f t="shared" si="2"/>
        <v>0.15720794440248609</v>
      </c>
      <c r="U17" s="331"/>
      <c r="V17" s="359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</row>
    <row r="18" spans="1:32" x14ac:dyDescent="0.25">
      <c r="A18" s="302"/>
      <c r="B18" s="142" t="s">
        <v>16</v>
      </c>
      <c r="C18" s="299">
        <v>4</v>
      </c>
      <c r="D18" s="32">
        <v>-4.49</v>
      </c>
      <c r="E18" s="269">
        <v>0</v>
      </c>
      <c r="F18" s="22">
        <v>0</v>
      </c>
      <c r="G18" s="314">
        <f t="shared" si="3"/>
        <v>-4.49</v>
      </c>
      <c r="H18" s="313">
        <f t="shared" si="4"/>
        <v>-2.6341638551419542</v>
      </c>
      <c r="I18" s="314">
        <f t="shared" si="5"/>
        <v>0</v>
      </c>
      <c r="J18" s="54">
        <f t="shared" si="6"/>
        <v>0</v>
      </c>
      <c r="K18" s="314">
        <f t="shared" si="1"/>
        <v>-2.6341638551419542</v>
      </c>
      <c r="L18" s="315">
        <f t="shared" si="7"/>
        <v>3.7547101721399794</v>
      </c>
      <c r="M18" s="316">
        <f t="shared" si="2"/>
        <v>1.1205463169980252</v>
      </c>
      <c r="U18" s="331"/>
      <c r="V18" s="359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</row>
    <row r="19" spans="1:32" x14ac:dyDescent="0.25">
      <c r="A19" s="302"/>
      <c r="B19" s="142" t="s">
        <v>44</v>
      </c>
      <c r="C19" s="299">
        <v>5</v>
      </c>
      <c r="D19" s="32">
        <v>-4.8499999999999996</v>
      </c>
      <c r="E19" s="272">
        <v>0</v>
      </c>
      <c r="F19" s="22">
        <v>-0.31</v>
      </c>
      <c r="G19" s="314">
        <f>SUM(D19:F19)</f>
        <v>-5.1599999999999993</v>
      </c>
      <c r="H19" s="313">
        <f t="shared" si="4"/>
        <v>-2.8083532876602861</v>
      </c>
      <c r="I19" s="314">
        <f t="shared" si="5"/>
        <v>0</v>
      </c>
      <c r="J19" s="54">
        <f t="shared" si="6"/>
        <v>-0.27094000000000001</v>
      </c>
      <c r="K19" s="314">
        <f t="shared" si="1"/>
        <v>-3.0792932876602861</v>
      </c>
      <c r="L19" s="315">
        <f>I10*(K10/1000)</f>
        <v>2.8083532876602861</v>
      </c>
      <c r="M19" s="316">
        <f t="shared" si="2"/>
        <v>-0.27093999999999996</v>
      </c>
    </row>
    <row r="20" spans="1:32" x14ac:dyDescent="0.25">
      <c r="B20" s="142" t="s">
        <v>53</v>
      </c>
      <c r="C20" s="299">
        <v>6</v>
      </c>
      <c r="D20" s="32">
        <v>-4.5999999999999996</v>
      </c>
      <c r="E20" s="272">
        <v>0</v>
      </c>
      <c r="F20" s="22">
        <v>-0.14000000000000001</v>
      </c>
      <c r="G20" s="314">
        <f t="shared" si="3"/>
        <v>-4.7399999999999993</v>
      </c>
      <c r="H20" s="313">
        <f t="shared" si="4"/>
        <v>-2.6568934997130489</v>
      </c>
      <c r="I20" s="314">
        <f t="shared" si="5"/>
        <v>0</v>
      </c>
      <c r="J20" s="54">
        <f t="shared" si="6"/>
        <v>-0.12236000000000001</v>
      </c>
      <c r="K20" s="314">
        <f t="shared" si="1"/>
        <v>-2.7792534997130489</v>
      </c>
      <c r="L20" s="315">
        <f>I11*(K11/1000)</f>
        <v>2.6568934997130489</v>
      </c>
      <c r="M20" s="316">
        <f t="shared" si="2"/>
        <v>-0.12236000000000002</v>
      </c>
    </row>
    <row r="21" spans="1:32" x14ac:dyDescent="0.25">
      <c r="B21" s="218" t="s">
        <v>36</v>
      </c>
      <c r="C21" s="303">
        <v>7</v>
      </c>
      <c r="D21" s="220">
        <v>-4.7</v>
      </c>
      <c r="E21" s="317">
        <v>0</v>
      </c>
      <c r="F21" s="281">
        <v>-7.0000000000000007E-2</v>
      </c>
      <c r="G21" s="318">
        <f t="shared" si="3"/>
        <v>-4.7700000000000005</v>
      </c>
      <c r="H21" s="317">
        <f t="shared" si="4"/>
        <v>-2.7174336515835731</v>
      </c>
      <c r="I21" s="318">
        <f t="shared" si="5"/>
        <v>0</v>
      </c>
      <c r="J21" s="319">
        <f t="shared" si="6"/>
        <v>-6.1180000000000005E-2</v>
      </c>
      <c r="K21" s="318">
        <f t="shared" si="1"/>
        <v>-2.7786136515835729</v>
      </c>
      <c r="L21" s="320">
        <f t="shared" si="7"/>
        <v>2.7174336515835731</v>
      </c>
      <c r="M21" s="321">
        <f t="shared" si="2"/>
        <v>-6.117999999999979E-2</v>
      </c>
      <c r="O21" s="13"/>
      <c r="P21" s="361"/>
      <c r="Q21" s="361"/>
      <c r="R21" s="361"/>
      <c r="S21" s="361"/>
      <c r="T21" s="361"/>
      <c r="U21" s="361"/>
    </row>
    <row r="22" spans="1:32" ht="14.4" x14ac:dyDescent="0.3">
      <c r="A22" s="13"/>
      <c r="B22" s="434" t="s">
        <v>19</v>
      </c>
      <c r="C22" s="435"/>
      <c r="D22" s="2">
        <f t="shared" ref="D22:M22" si="8">COUNT(D15:D21)</f>
        <v>7</v>
      </c>
      <c r="E22" s="2">
        <f t="shared" si="8"/>
        <v>7</v>
      </c>
      <c r="F22" s="2">
        <f t="shared" si="8"/>
        <v>7</v>
      </c>
      <c r="G22" s="2">
        <f t="shared" si="8"/>
        <v>7</v>
      </c>
      <c r="H22" s="2">
        <f t="shared" si="8"/>
        <v>7</v>
      </c>
      <c r="I22" s="2">
        <f t="shared" si="8"/>
        <v>7</v>
      </c>
      <c r="J22" s="2">
        <f t="shared" si="8"/>
        <v>7</v>
      </c>
      <c r="K22" s="2">
        <f t="shared" si="8"/>
        <v>7</v>
      </c>
      <c r="L22" s="283">
        <f t="shared" si="8"/>
        <v>7</v>
      </c>
      <c r="M22" s="284">
        <f t="shared" si="8"/>
        <v>7</v>
      </c>
      <c r="Q22" s="151"/>
      <c r="R22" s="362"/>
      <c r="S22" s="362"/>
      <c r="T22" s="363"/>
      <c r="U22" s="331"/>
    </row>
    <row r="23" spans="1:32" ht="14.4" x14ac:dyDescent="0.3">
      <c r="A23" s="302"/>
      <c r="B23" s="426" t="s">
        <v>20</v>
      </c>
      <c r="C23" s="427"/>
      <c r="D23" s="4">
        <f t="shared" ref="D23:M23" si="9">AVERAGE(D15:D21)</f>
        <v>-4.5599999999999996</v>
      </c>
      <c r="E23" s="4">
        <f t="shared" si="9"/>
        <v>0</v>
      </c>
      <c r="F23" s="4">
        <f t="shared" si="9"/>
        <v>-0.35857142857142854</v>
      </c>
      <c r="G23" s="4">
        <f t="shared" si="9"/>
        <v>-4.9185714285714282</v>
      </c>
      <c r="H23" s="4">
        <f t="shared" si="9"/>
        <v>-2.6404261793297943</v>
      </c>
      <c r="I23" s="4">
        <f t="shared" si="9"/>
        <v>0</v>
      </c>
      <c r="J23" s="4">
        <f t="shared" si="9"/>
        <v>-0.3133914285714286</v>
      </c>
      <c r="K23" s="4">
        <f t="shared" si="9"/>
        <v>-2.9538176079012231</v>
      </c>
      <c r="L23" s="226">
        <f t="shared" si="9"/>
        <v>2.8229625023870102</v>
      </c>
      <c r="M23" s="227">
        <f t="shared" si="9"/>
        <v>-0.13085510551421267</v>
      </c>
    </row>
    <row r="24" spans="1:32" ht="14.4" x14ac:dyDescent="0.3">
      <c r="B24" s="426" t="s">
        <v>21</v>
      </c>
      <c r="C24" s="427"/>
      <c r="D24" s="4">
        <f t="shared" ref="D24:M24" si="10">MEDIAN(D15:D21)</f>
        <v>-4.5999999999999996</v>
      </c>
      <c r="E24" s="4">
        <f t="shared" si="10"/>
        <v>0</v>
      </c>
      <c r="F24" s="4">
        <f t="shared" si="10"/>
        <v>-0.14000000000000001</v>
      </c>
      <c r="G24" s="4">
        <f t="shared" si="10"/>
        <v>-5.03</v>
      </c>
      <c r="H24" s="4">
        <f t="shared" si="10"/>
        <v>-2.6568934997130489</v>
      </c>
      <c r="I24" s="4">
        <f t="shared" si="10"/>
        <v>0</v>
      </c>
      <c r="J24" s="4">
        <f t="shared" si="10"/>
        <v>-0.12236000000000001</v>
      </c>
      <c r="K24" s="4">
        <f t="shared" si="10"/>
        <v>-3.0160635259439812</v>
      </c>
      <c r="L24" s="226">
        <f t="shared" si="10"/>
        <v>2.7174336515835731</v>
      </c>
      <c r="M24" s="227">
        <f t="shared" si="10"/>
        <v>-0.12236000000000002</v>
      </c>
    </row>
    <row r="25" spans="1:32" ht="14.4" x14ac:dyDescent="0.3">
      <c r="B25" s="426" t="s">
        <v>22</v>
      </c>
      <c r="C25" s="427"/>
      <c r="D25" s="4">
        <f t="shared" ref="D25:M25" si="11">STDEV(D15:D21)</f>
        <v>0.41227013797589873</v>
      </c>
      <c r="E25" s="4">
        <f t="shared" si="11"/>
        <v>0</v>
      </c>
      <c r="F25" s="4">
        <f t="shared" si="11"/>
        <v>0.44778821524721452</v>
      </c>
      <c r="G25" s="4">
        <f t="shared" si="11"/>
        <v>0.25712698363704578</v>
      </c>
      <c r="H25" s="4">
        <f t="shared" si="11"/>
        <v>0.25043057717076728</v>
      </c>
      <c r="I25" s="4">
        <f t="shared" si="11"/>
        <v>0</v>
      </c>
      <c r="J25" s="4">
        <f t="shared" si="11"/>
        <v>0.39136690012606551</v>
      </c>
      <c r="K25" s="4">
        <f t="shared" si="11"/>
        <v>0.22322796543413598</v>
      </c>
      <c r="L25" s="226">
        <f t="shared" si="11"/>
        <v>0.50455699499029683</v>
      </c>
      <c r="M25" s="227">
        <f t="shared" si="11"/>
        <v>0.67909064091218629</v>
      </c>
    </row>
    <row r="26" spans="1:32" ht="14.4" x14ac:dyDescent="0.3">
      <c r="B26" s="426" t="s">
        <v>23</v>
      </c>
      <c r="C26" s="427"/>
      <c r="D26" s="4">
        <f t="shared" ref="D26:M26" si="12">MIN(D15:D21)</f>
        <v>-5.18</v>
      </c>
      <c r="E26" s="4">
        <f t="shared" si="12"/>
        <v>0</v>
      </c>
      <c r="F26" s="4">
        <f t="shared" si="12"/>
        <v>-1.03</v>
      </c>
      <c r="G26" s="4">
        <f t="shared" si="12"/>
        <v>-5.18</v>
      </c>
      <c r="H26" s="4">
        <f t="shared" si="12"/>
        <v>-3.0160635259439812</v>
      </c>
      <c r="I26" s="4">
        <f t="shared" si="12"/>
        <v>0</v>
      </c>
      <c r="J26" s="4">
        <f t="shared" si="12"/>
        <v>-0.90022000000000002</v>
      </c>
      <c r="K26" s="4">
        <f t="shared" si="12"/>
        <v>-3.1951777380946331</v>
      </c>
      <c r="L26" s="226">
        <f t="shared" si="12"/>
        <v>2.2949577380946331</v>
      </c>
      <c r="M26" s="227">
        <f t="shared" si="12"/>
        <v>-0.90022000000000002</v>
      </c>
    </row>
    <row r="27" spans="1:32" ht="14.4" x14ac:dyDescent="0.3">
      <c r="B27" s="426" t="s">
        <v>24</v>
      </c>
      <c r="C27" s="427"/>
      <c r="D27" s="4">
        <f t="shared" ref="D27:M27" si="13">MAX(D15:D21)</f>
        <v>-4</v>
      </c>
      <c r="E27" s="4">
        <f t="shared" si="13"/>
        <v>0</v>
      </c>
      <c r="F27" s="4">
        <f t="shared" si="13"/>
        <v>0</v>
      </c>
      <c r="G27" s="4">
        <f t="shared" si="13"/>
        <v>-4.49</v>
      </c>
      <c r="H27" s="4">
        <f t="shared" si="13"/>
        <v>-2.2949577380946331</v>
      </c>
      <c r="I27" s="4">
        <f t="shared" si="13"/>
        <v>0</v>
      </c>
      <c r="J27" s="4">
        <f t="shared" si="13"/>
        <v>0</v>
      </c>
      <c r="K27" s="4">
        <f t="shared" si="13"/>
        <v>-2.6341638551419542</v>
      </c>
      <c r="L27" s="226">
        <f t="shared" si="13"/>
        <v>3.7547101721399794</v>
      </c>
      <c r="M27" s="227">
        <f t="shared" si="13"/>
        <v>1.1205463169980252</v>
      </c>
    </row>
    <row r="28" spans="1:32" ht="15" thickBot="1" x14ac:dyDescent="0.35">
      <c r="B28" s="428" t="s">
        <v>25</v>
      </c>
      <c r="C28" s="429"/>
      <c r="D28" s="228">
        <f t="shared" ref="D28:M28" si="14">D27-D26</f>
        <v>1.1799999999999997</v>
      </c>
      <c r="E28" s="228">
        <f t="shared" si="14"/>
        <v>0</v>
      </c>
      <c r="F28" s="228">
        <f t="shared" si="14"/>
        <v>1.03</v>
      </c>
      <c r="G28" s="228">
        <f t="shared" si="14"/>
        <v>0.6899999999999995</v>
      </c>
      <c r="H28" s="228">
        <f t="shared" si="14"/>
        <v>0.72110578784934809</v>
      </c>
      <c r="I28" s="228">
        <f t="shared" si="14"/>
        <v>0</v>
      </c>
      <c r="J28" s="228">
        <f t="shared" si="14"/>
        <v>0.90022000000000002</v>
      </c>
      <c r="K28" s="228">
        <f t="shared" si="14"/>
        <v>0.56101388295267896</v>
      </c>
      <c r="L28" s="228">
        <f t="shared" si="14"/>
        <v>1.4597524340453463</v>
      </c>
      <c r="M28" s="229">
        <f t="shared" si="14"/>
        <v>2.0207663169980252</v>
      </c>
    </row>
    <row r="29" spans="1:32" x14ac:dyDescent="0.25">
      <c r="C29" s="32"/>
      <c r="D29" s="322"/>
    </row>
    <row r="30" spans="1:32" ht="16.2" x14ac:dyDescent="0.25">
      <c r="B30" s="7" t="s">
        <v>117</v>
      </c>
    </row>
    <row r="31" spans="1:32" ht="15" customHeight="1" x14ac:dyDescent="0.25">
      <c r="B31" s="7" t="s">
        <v>118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</row>
    <row r="32" spans="1:32" ht="15" customHeight="1" x14ac:dyDescent="0.25"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</row>
    <row r="33" spans="2:13" x14ac:dyDescent="0.25">
      <c r="B33" s="323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</row>
    <row r="34" spans="2:13" x14ac:dyDescent="0.25"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</row>
    <row r="35" spans="2:13" x14ac:dyDescent="0.25">
      <c r="B35" s="323"/>
      <c r="C35" s="323"/>
      <c r="D35" s="323"/>
      <c r="E35" s="323"/>
      <c r="F35" s="323"/>
      <c r="G35" s="323"/>
      <c r="H35" s="323"/>
      <c r="I35" s="323"/>
      <c r="J35" s="323"/>
      <c r="K35" s="323"/>
      <c r="L35" s="323"/>
      <c r="M35" s="323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5:C25"/>
    <mergeCell ref="B26:C26"/>
    <mergeCell ref="B27:C27"/>
    <mergeCell ref="B28:C28"/>
    <mergeCell ref="L10:M10"/>
    <mergeCell ref="L11:M11"/>
    <mergeCell ref="L12:M12"/>
    <mergeCell ref="B22:C22"/>
    <mergeCell ref="B23:C23"/>
    <mergeCell ref="B24:C24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workbookViewId="0">
      <selection activeCell="B2" sqref="B2:M28"/>
    </sheetView>
  </sheetViews>
  <sheetFormatPr defaultColWidth="9.109375" defaultRowHeight="13.8" x14ac:dyDescent="0.25"/>
  <cols>
    <col min="1" max="1" width="10.33203125" style="7" customWidth="1"/>
    <col min="2" max="2" width="6.6640625" style="7" customWidth="1"/>
    <col min="3" max="3" width="4.5546875" style="7" customWidth="1"/>
    <col min="4" max="4" width="8.88671875" style="7" customWidth="1"/>
    <col min="5" max="5" width="9.3320312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.332031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6384" width="9.109375" style="7"/>
  </cols>
  <sheetData>
    <row r="2" spans="1:17" ht="15" customHeight="1" x14ac:dyDescent="0.25">
      <c r="B2" s="476" t="s">
        <v>144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O2" s="325"/>
    </row>
    <row r="3" spans="1:17" ht="15" customHeight="1" x14ac:dyDescent="0.25">
      <c r="B3" s="3" t="s">
        <v>126</v>
      </c>
      <c r="C3" s="137"/>
      <c r="G3" s="137"/>
      <c r="O3" s="325"/>
    </row>
    <row r="4" spans="1:17" ht="25.05" customHeight="1" thickBot="1" x14ac:dyDescent="0.35">
      <c r="A4" s="287"/>
      <c r="B4" s="449">
        <v>2011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288"/>
      <c r="O4" s="327"/>
    </row>
    <row r="5" spans="1:17" ht="57.6" thickBot="1" x14ac:dyDescent="0.35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104</v>
      </c>
      <c r="K5" s="10" t="s">
        <v>76</v>
      </c>
      <c r="L5" s="452" t="s">
        <v>4</v>
      </c>
      <c r="M5" s="453"/>
      <c r="N5" s="41"/>
      <c r="O5" s="327"/>
    </row>
    <row r="6" spans="1:17" ht="16.2" thickTop="1" x14ac:dyDescent="0.3">
      <c r="A6" s="34"/>
      <c r="B6" s="294" t="s">
        <v>11</v>
      </c>
      <c r="C6" s="295">
        <v>1</v>
      </c>
      <c r="D6" s="128">
        <v>296741</v>
      </c>
      <c r="E6" s="364">
        <v>5389397</v>
      </c>
      <c r="F6" s="355">
        <v>2380</v>
      </c>
      <c r="G6" s="120">
        <v>40718</v>
      </c>
      <c r="H6" s="296">
        <v>42280</v>
      </c>
      <c r="I6" s="94">
        <v>6.45</v>
      </c>
      <c r="J6" s="129" t="s">
        <v>77</v>
      </c>
      <c r="K6" s="5">
        <f>(LN(I6)*27.519)+535.59</f>
        <v>586.88762111969663</v>
      </c>
      <c r="L6" s="469" t="s">
        <v>34</v>
      </c>
      <c r="M6" s="470"/>
      <c r="N6" s="41"/>
      <c r="O6" s="338"/>
      <c r="Q6" s="41"/>
    </row>
    <row r="7" spans="1:17" ht="15.6" x14ac:dyDescent="0.3">
      <c r="A7" s="34"/>
      <c r="B7" s="142" t="s">
        <v>59</v>
      </c>
      <c r="C7" s="299">
        <v>2</v>
      </c>
      <c r="D7" s="355">
        <v>296992</v>
      </c>
      <c r="E7" s="364">
        <v>5389597</v>
      </c>
      <c r="F7" s="355">
        <v>2324</v>
      </c>
      <c r="G7" s="120">
        <v>40718</v>
      </c>
      <c r="H7" s="144">
        <v>42280</v>
      </c>
      <c r="I7" s="97">
        <v>6.55</v>
      </c>
      <c r="J7" s="129" t="s">
        <v>77</v>
      </c>
      <c r="K7" s="5">
        <f t="shared" ref="K7:K12" si="0">(LN(I7)*27.519)+535.59</f>
        <v>587.31099870124024</v>
      </c>
      <c r="L7" s="461" t="s">
        <v>34</v>
      </c>
      <c r="M7" s="462"/>
      <c r="N7" s="41"/>
      <c r="O7" s="345"/>
      <c r="Q7" s="41"/>
    </row>
    <row r="8" spans="1:17" ht="15.6" x14ac:dyDescent="0.3">
      <c r="A8" s="34"/>
      <c r="B8" s="142" t="s">
        <v>15</v>
      </c>
      <c r="C8" s="299">
        <v>3</v>
      </c>
      <c r="D8" s="355">
        <v>296714</v>
      </c>
      <c r="E8" s="355">
        <v>5389170</v>
      </c>
      <c r="F8" s="355">
        <v>2464</v>
      </c>
      <c r="G8" s="120">
        <v>40718</v>
      </c>
      <c r="H8" s="296">
        <v>42280</v>
      </c>
      <c r="I8" s="97">
        <v>7.4</v>
      </c>
      <c r="J8" s="129" t="s">
        <v>77</v>
      </c>
      <c r="K8" s="5">
        <f t="shared" si="0"/>
        <v>590.66872812578242</v>
      </c>
      <c r="L8" s="456" t="s">
        <v>34</v>
      </c>
      <c r="M8" s="457"/>
      <c r="N8" s="41"/>
      <c r="O8" s="345"/>
      <c r="Q8" s="41"/>
    </row>
    <row r="9" spans="1:17" ht="15.6" x14ac:dyDescent="0.3">
      <c r="A9" s="34"/>
      <c r="B9" s="142" t="s">
        <v>16</v>
      </c>
      <c r="C9" s="299">
        <v>4</v>
      </c>
      <c r="D9" s="355">
        <v>296687</v>
      </c>
      <c r="E9" s="355">
        <v>5388900</v>
      </c>
      <c r="F9" s="355">
        <v>2549</v>
      </c>
      <c r="G9" s="120">
        <v>40718</v>
      </c>
      <c r="H9" s="144">
        <v>42280</v>
      </c>
      <c r="I9" s="97">
        <v>10</v>
      </c>
      <c r="J9" s="129" t="s">
        <v>77</v>
      </c>
      <c r="K9" s="5">
        <f t="shared" si="0"/>
        <v>598.9548391741032</v>
      </c>
      <c r="L9" s="461" t="s">
        <v>34</v>
      </c>
      <c r="M9" s="462"/>
      <c r="N9" s="41"/>
      <c r="O9" s="345"/>
      <c r="Q9" s="41"/>
    </row>
    <row r="10" spans="1:17" ht="15.6" x14ac:dyDescent="0.3">
      <c r="A10" s="34"/>
      <c r="B10" s="142" t="s">
        <v>44</v>
      </c>
      <c r="C10" s="299">
        <v>5</v>
      </c>
      <c r="D10" s="355">
        <v>296440</v>
      </c>
      <c r="E10" s="355">
        <v>5389172</v>
      </c>
      <c r="F10" s="355">
        <v>2461</v>
      </c>
      <c r="G10" s="120">
        <v>40718</v>
      </c>
      <c r="H10" s="296">
        <v>42280</v>
      </c>
      <c r="I10" s="97">
        <v>5.65</v>
      </c>
      <c r="J10" s="129" t="s">
        <v>77</v>
      </c>
      <c r="K10" s="5">
        <f t="shared" si="0"/>
        <v>583.24342894721269</v>
      </c>
      <c r="L10" s="461" t="s">
        <v>34</v>
      </c>
      <c r="M10" s="462"/>
      <c r="N10" s="41"/>
      <c r="O10" s="345"/>
      <c r="Q10" s="41"/>
    </row>
    <row r="11" spans="1:17" x14ac:dyDescent="0.25">
      <c r="A11" s="34"/>
      <c r="B11" s="142" t="s">
        <v>53</v>
      </c>
      <c r="C11" s="299">
        <v>6</v>
      </c>
      <c r="D11" s="355">
        <v>297155</v>
      </c>
      <c r="E11" s="355">
        <v>5389566</v>
      </c>
      <c r="F11" s="355">
        <v>2352</v>
      </c>
      <c r="G11" s="120">
        <v>40718</v>
      </c>
      <c r="H11" s="144">
        <v>42280</v>
      </c>
      <c r="I11" s="97">
        <v>5.9</v>
      </c>
      <c r="J11" s="129" t="s">
        <v>77</v>
      </c>
      <c r="K11" s="5">
        <f t="shared" si="0"/>
        <v>584.43491374473842</v>
      </c>
      <c r="L11" s="461" t="s">
        <v>34</v>
      </c>
      <c r="M11" s="462"/>
      <c r="N11" s="41"/>
      <c r="O11" s="1"/>
      <c r="Q11" s="41"/>
    </row>
    <row r="12" spans="1:17" ht="14.4" thickBot="1" x14ac:dyDescent="0.3">
      <c r="A12" s="302"/>
      <c r="B12" s="200" t="s">
        <v>36</v>
      </c>
      <c r="C12" s="303">
        <v>7</v>
      </c>
      <c r="D12" s="355">
        <v>296997</v>
      </c>
      <c r="E12" s="355">
        <v>5389120</v>
      </c>
      <c r="F12" s="355">
        <v>2486</v>
      </c>
      <c r="G12" s="120">
        <v>40718</v>
      </c>
      <c r="H12" s="296">
        <v>42280</v>
      </c>
      <c r="I12" s="97">
        <v>7.2</v>
      </c>
      <c r="J12" s="129" t="s">
        <v>77</v>
      </c>
      <c r="K12" s="5">
        <f t="shared" si="0"/>
        <v>589.91473575509974</v>
      </c>
      <c r="L12" s="461" t="s">
        <v>34</v>
      </c>
      <c r="M12" s="462"/>
      <c r="O12" s="348"/>
      <c r="Q12" s="41"/>
    </row>
    <row r="13" spans="1:17" ht="14.4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08"/>
      <c r="M13" s="309"/>
      <c r="O13" s="348"/>
    </row>
    <row r="14" spans="1:17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  <c r="O14" s="348"/>
    </row>
    <row r="15" spans="1:17" ht="14.4" thickTop="1" x14ac:dyDescent="0.25">
      <c r="A15" s="302"/>
      <c r="B15" s="257" t="s">
        <v>11</v>
      </c>
      <c r="C15" s="295">
        <v>1</v>
      </c>
      <c r="D15" s="313">
        <v>-6.4089999999999998</v>
      </c>
      <c r="E15" s="314">
        <v>0</v>
      </c>
      <c r="F15" s="54">
        <v>0</v>
      </c>
      <c r="G15" s="314">
        <f>SUM(D15:F15)</f>
        <v>-6.4089999999999998</v>
      </c>
      <c r="H15" s="313">
        <f>D15*(K6/1000)</f>
        <v>-3.7613627637561353</v>
      </c>
      <c r="I15" s="314">
        <f>E15*0.72</f>
        <v>0</v>
      </c>
      <c r="J15" s="54">
        <f>F15*0.874</f>
        <v>0</v>
      </c>
      <c r="K15" s="314">
        <f>SUM(H15:J15)</f>
        <v>-3.7613627637561353</v>
      </c>
      <c r="L15" s="315">
        <f>I6*(K6/1000)</f>
        <v>3.7854251562220433</v>
      </c>
      <c r="M15" s="316">
        <f t="shared" ref="M15:M21" si="1">SUM(K15:L15)</f>
        <v>2.4062392465908022E-2</v>
      </c>
    </row>
    <row r="16" spans="1:17" x14ac:dyDescent="0.25">
      <c r="A16" s="302"/>
      <c r="B16" s="142" t="s">
        <v>59</v>
      </c>
      <c r="C16" s="299">
        <v>2</v>
      </c>
      <c r="D16" s="32">
        <v>-5.92</v>
      </c>
      <c r="E16" s="269">
        <v>0</v>
      </c>
      <c r="F16" s="270">
        <v>0</v>
      </c>
      <c r="G16" s="314">
        <f t="shared" ref="G16:G21" si="2">SUM(D16:F16)</f>
        <v>-5.92</v>
      </c>
      <c r="H16" s="313">
        <f t="shared" ref="H16:H21" si="3">D16*(K7/1000)</f>
        <v>-3.4768811123113421</v>
      </c>
      <c r="I16" s="314">
        <f t="shared" ref="I16:I21" si="4">E16*0.72</f>
        <v>0</v>
      </c>
      <c r="J16" s="54">
        <f t="shared" ref="J16:J21" si="5">F16*0.874</f>
        <v>0</v>
      </c>
      <c r="K16" s="314">
        <f t="shared" ref="K16:K21" si="6">SUM(H16:J16)</f>
        <v>-3.4768811123113421</v>
      </c>
      <c r="L16" s="315">
        <f t="shared" ref="L16:L21" si="7">I7*(K7/1000)</f>
        <v>3.8468870414931238</v>
      </c>
      <c r="M16" s="316">
        <f t="shared" si="1"/>
        <v>0.37000592918178166</v>
      </c>
    </row>
    <row r="17" spans="1:15" x14ac:dyDescent="0.25">
      <c r="A17" s="302"/>
      <c r="B17" s="142" t="s">
        <v>15</v>
      </c>
      <c r="C17" s="299">
        <v>3</v>
      </c>
      <c r="D17" s="32">
        <v>-6.05</v>
      </c>
      <c r="E17" s="269">
        <v>0</v>
      </c>
      <c r="F17" s="22">
        <v>0</v>
      </c>
      <c r="G17" s="314">
        <f t="shared" si="2"/>
        <v>-6.05</v>
      </c>
      <c r="H17" s="313">
        <f t="shared" si="3"/>
        <v>-3.5735458051609834</v>
      </c>
      <c r="I17" s="314">
        <f t="shared" si="4"/>
        <v>0</v>
      </c>
      <c r="J17" s="54">
        <f t="shared" si="5"/>
        <v>0</v>
      </c>
      <c r="K17" s="314">
        <f t="shared" si="6"/>
        <v>-3.5735458051609834</v>
      </c>
      <c r="L17" s="315">
        <f>I8*(K8/1000)</f>
        <v>4.3709485881307897</v>
      </c>
      <c r="M17" s="316">
        <f t="shared" si="1"/>
        <v>0.79740278296980627</v>
      </c>
    </row>
    <row r="18" spans="1:15" x14ac:dyDescent="0.25">
      <c r="A18" s="302"/>
      <c r="B18" s="142" t="s">
        <v>16</v>
      </c>
      <c r="C18" s="299">
        <v>4</v>
      </c>
      <c r="D18" s="32">
        <v>-5.16</v>
      </c>
      <c r="E18" s="269">
        <v>0</v>
      </c>
      <c r="F18" s="22">
        <v>0</v>
      </c>
      <c r="G18" s="314">
        <f t="shared" si="2"/>
        <v>-5.16</v>
      </c>
      <c r="H18" s="313">
        <f t="shared" si="3"/>
        <v>-3.0906069701383725</v>
      </c>
      <c r="I18" s="314">
        <f t="shared" si="4"/>
        <v>0</v>
      </c>
      <c r="J18" s="54">
        <f t="shared" si="5"/>
        <v>0</v>
      </c>
      <c r="K18" s="314">
        <f t="shared" si="6"/>
        <v>-3.0906069701383725</v>
      </c>
      <c r="L18" s="315">
        <f t="shared" si="7"/>
        <v>5.9895483917410317</v>
      </c>
      <c r="M18" s="316">
        <f t="shared" si="1"/>
        <v>2.8989414216026592</v>
      </c>
    </row>
    <row r="19" spans="1:15" x14ac:dyDescent="0.25">
      <c r="A19" s="302"/>
      <c r="B19" s="142" t="s">
        <v>44</v>
      </c>
      <c r="C19" s="299">
        <v>5</v>
      </c>
      <c r="D19" s="32">
        <v>-5.65</v>
      </c>
      <c r="E19" s="272">
        <v>0</v>
      </c>
      <c r="F19" s="22">
        <v>0</v>
      </c>
      <c r="G19" s="314">
        <f t="shared" si="2"/>
        <v>-5.65</v>
      </c>
      <c r="H19" s="313">
        <f t="shared" si="3"/>
        <v>-3.2953253735517518</v>
      </c>
      <c r="I19" s="314">
        <f t="shared" si="4"/>
        <v>0</v>
      </c>
      <c r="J19" s="54">
        <f t="shared" si="5"/>
        <v>0</v>
      </c>
      <c r="K19" s="314">
        <f t="shared" si="6"/>
        <v>-3.2953253735517518</v>
      </c>
      <c r="L19" s="315">
        <f t="shared" si="7"/>
        <v>3.2953253735517518</v>
      </c>
      <c r="M19" s="316">
        <f t="shared" si="1"/>
        <v>0</v>
      </c>
    </row>
    <row r="20" spans="1:15" x14ac:dyDescent="0.25">
      <c r="B20" s="142" t="s">
        <v>53</v>
      </c>
      <c r="C20" s="299">
        <v>6</v>
      </c>
      <c r="D20" s="32">
        <v>-5.62</v>
      </c>
      <c r="E20" s="272">
        <v>0</v>
      </c>
      <c r="F20" s="22">
        <v>0</v>
      </c>
      <c r="G20" s="314">
        <f t="shared" si="2"/>
        <v>-5.62</v>
      </c>
      <c r="H20" s="313">
        <f>D20*(K11/1000)</f>
        <v>-3.2845242152454301</v>
      </c>
      <c r="I20" s="314">
        <f t="shared" si="4"/>
        <v>0</v>
      </c>
      <c r="J20" s="54">
        <f t="shared" si="5"/>
        <v>0</v>
      </c>
      <c r="K20" s="314">
        <f t="shared" si="6"/>
        <v>-3.2845242152454301</v>
      </c>
      <c r="L20" s="315">
        <f t="shared" si="7"/>
        <v>3.4481659910939571</v>
      </c>
      <c r="M20" s="316">
        <f t="shared" si="1"/>
        <v>0.1636417758485269</v>
      </c>
    </row>
    <row r="21" spans="1:15" x14ac:dyDescent="0.25">
      <c r="B21" s="218" t="s">
        <v>36</v>
      </c>
      <c r="C21" s="303">
        <v>7</v>
      </c>
      <c r="D21" s="220">
        <v>-5.62</v>
      </c>
      <c r="E21" s="317">
        <v>0</v>
      </c>
      <c r="F21" s="281">
        <v>0</v>
      </c>
      <c r="G21" s="318">
        <f t="shared" si="2"/>
        <v>-5.62</v>
      </c>
      <c r="H21" s="317">
        <f t="shared" si="3"/>
        <v>-3.3153208149436608</v>
      </c>
      <c r="I21" s="318">
        <f t="shared" si="4"/>
        <v>0</v>
      </c>
      <c r="J21" s="319">
        <f t="shared" si="5"/>
        <v>0</v>
      </c>
      <c r="K21" s="318">
        <f t="shared" si="6"/>
        <v>-3.3153208149436608</v>
      </c>
      <c r="L21" s="320">
        <f t="shared" si="7"/>
        <v>4.2473860974367188</v>
      </c>
      <c r="M21" s="321">
        <f t="shared" si="1"/>
        <v>0.93206528249305798</v>
      </c>
      <c r="O21" s="13"/>
    </row>
    <row r="22" spans="1:15" ht="14.4" x14ac:dyDescent="0.3">
      <c r="A22" s="13"/>
      <c r="B22" s="434" t="s">
        <v>19</v>
      </c>
      <c r="C22" s="435"/>
      <c r="D22" s="2">
        <f t="shared" ref="D22:M22" si="8">COUNT(D15:D21)</f>
        <v>7</v>
      </c>
      <c r="E22" s="2">
        <f t="shared" si="8"/>
        <v>7</v>
      </c>
      <c r="F22" s="2">
        <f t="shared" si="8"/>
        <v>7</v>
      </c>
      <c r="G22" s="2">
        <f t="shared" si="8"/>
        <v>7</v>
      </c>
      <c r="H22" s="2">
        <f t="shared" si="8"/>
        <v>7</v>
      </c>
      <c r="I22" s="2">
        <f t="shared" si="8"/>
        <v>7</v>
      </c>
      <c r="J22" s="2">
        <f t="shared" si="8"/>
        <v>7</v>
      </c>
      <c r="K22" s="2">
        <f t="shared" si="8"/>
        <v>7</v>
      </c>
      <c r="L22" s="283">
        <f t="shared" si="8"/>
        <v>7</v>
      </c>
      <c r="M22" s="284">
        <f t="shared" si="8"/>
        <v>7</v>
      </c>
    </row>
    <row r="23" spans="1:15" ht="14.4" x14ac:dyDescent="0.3">
      <c r="A23" s="302"/>
      <c r="B23" s="426" t="s">
        <v>20</v>
      </c>
      <c r="C23" s="427"/>
      <c r="D23" s="4">
        <f t="shared" ref="D23:M23" si="9">AVERAGE(D15:D21)</f>
        <v>-5.7755714285714275</v>
      </c>
      <c r="E23" s="4">
        <f t="shared" si="9"/>
        <v>0</v>
      </c>
      <c r="F23" s="4">
        <f t="shared" si="9"/>
        <v>0</v>
      </c>
      <c r="G23" s="4">
        <f t="shared" si="9"/>
        <v>-5.7755714285714275</v>
      </c>
      <c r="H23" s="4">
        <f t="shared" si="9"/>
        <v>-3.399652436443954</v>
      </c>
      <c r="I23" s="4">
        <f t="shared" si="9"/>
        <v>0</v>
      </c>
      <c r="J23" s="4">
        <f t="shared" si="9"/>
        <v>0</v>
      </c>
      <c r="K23" s="4">
        <f t="shared" si="9"/>
        <v>-3.399652436443954</v>
      </c>
      <c r="L23" s="226">
        <f t="shared" si="9"/>
        <v>4.1405266628099167</v>
      </c>
      <c r="M23" s="227">
        <f t="shared" si="9"/>
        <v>0.7408742263659629</v>
      </c>
    </row>
    <row r="24" spans="1:15" ht="14.4" x14ac:dyDescent="0.3">
      <c r="B24" s="426" t="s">
        <v>21</v>
      </c>
      <c r="C24" s="427"/>
      <c r="D24" s="4">
        <f t="shared" ref="D24:M24" si="10">MEDIAN(D15:D21)</f>
        <v>-5.65</v>
      </c>
      <c r="E24" s="4">
        <f t="shared" si="10"/>
        <v>0</v>
      </c>
      <c r="F24" s="4">
        <f t="shared" si="10"/>
        <v>0</v>
      </c>
      <c r="G24" s="4">
        <f t="shared" si="10"/>
        <v>-5.65</v>
      </c>
      <c r="H24" s="4">
        <f t="shared" si="10"/>
        <v>-3.3153208149436608</v>
      </c>
      <c r="I24" s="4">
        <f t="shared" si="10"/>
        <v>0</v>
      </c>
      <c r="J24" s="4">
        <f t="shared" si="10"/>
        <v>0</v>
      </c>
      <c r="K24" s="4">
        <f t="shared" si="10"/>
        <v>-3.3153208149436608</v>
      </c>
      <c r="L24" s="226">
        <f t="shared" si="10"/>
        <v>3.8468870414931238</v>
      </c>
      <c r="M24" s="227">
        <f t="shared" si="10"/>
        <v>0.37000592918178166</v>
      </c>
    </row>
    <row r="25" spans="1:15" ht="14.4" x14ac:dyDescent="0.3">
      <c r="B25" s="426" t="s">
        <v>22</v>
      </c>
      <c r="C25" s="427"/>
      <c r="D25" s="4">
        <f t="shared" ref="D25:M25" si="11">STDEV(D15:D21)</f>
        <v>0.39591743968612814</v>
      </c>
      <c r="E25" s="4">
        <f t="shared" si="11"/>
        <v>0</v>
      </c>
      <c r="F25" s="4">
        <f t="shared" si="11"/>
        <v>0</v>
      </c>
      <c r="G25" s="4">
        <f t="shared" si="11"/>
        <v>0.39591743968612814</v>
      </c>
      <c r="H25" s="4">
        <f t="shared" si="11"/>
        <v>0.22128303856570394</v>
      </c>
      <c r="I25" s="4">
        <f t="shared" si="11"/>
        <v>0</v>
      </c>
      <c r="J25" s="4">
        <f t="shared" si="11"/>
        <v>0</v>
      </c>
      <c r="K25" s="4">
        <f t="shared" si="11"/>
        <v>0.22128303856570394</v>
      </c>
      <c r="L25" s="226">
        <f t="shared" si="11"/>
        <v>0.90272221482094972</v>
      </c>
      <c r="M25" s="227">
        <f t="shared" si="11"/>
        <v>1.019023874197809</v>
      </c>
    </row>
    <row r="26" spans="1:15" ht="14.4" x14ac:dyDescent="0.3">
      <c r="B26" s="426" t="s">
        <v>23</v>
      </c>
      <c r="C26" s="427"/>
      <c r="D26" s="4">
        <f t="shared" ref="D26:M26" si="12">MIN(D15:D21)</f>
        <v>-6.4089999999999998</v>
      </c>
      <c r="E26" s="4">
        <f t="shared" si="12"/>
        <v>0</v>
      </c>
      <c r="F26" s="4">
        <f t="shared" si="12"/>
        <v>0</v>
      </c>
      <c r="G26" s="4">
        <f t="shared" si="12"/>
        <v>-6.4089999999999998</v>
      </c>
      <c r="H26" s="4">
        <f t="shared" si="12"/>
        <v>-3.7613627637561353</v>
      </c>
      <c r="I26" s="4">
        <f t="shared" si="12"/>
        <v>0</v>
      </c>
      <c r="J26" s="4">
        <f t="shared" si="12"/>
        <v>0</v>
      </c>
      <c r="K26" s="4">
        <f t="shared" si="12"/>
        <v>-3.7613627637561353</v>
      </c>
      <c r="L26" s="226">
        <f t="shared" si="12"/>
        <v>3.2953253735517518</v>
      </c>
      <c r="M26" s="227">
        <f t="shared" si="12"/>
        <v>0</v>
      </c>
    </row>
    <row r="27" spans="1:15" ht="14.4" x14ac:dyDescent="0.3">
      <c r="B27" s="426" t="s">
        <v>24</v>
      </c>
      <c r="C27" s="427"/>
      <c r="D27" s="4">
        <f t="shared" ref="D27:M27" si="13">MAX(D15:D21)</f>
        <v>-5.16</v>
      </c>
      <c r="E27" s="4">
        <f t="shared" si="13"/>
        <v>0</v>
      </c>
      <c r="F27" s="4">
        <f t="shared" si="13"/>
        <v>0</v>
      </c>
      <c r="G27" s="4">
        <f t="shared" si="13"/>
        <v>-5.16</v>
      </c>
      <c r="H27" s="4">
        <f t="shared" si="13"/>
        <v>-3.0906069701383725</v>
      </c>
      <c r="I27" s="4">
        <f t="shared" si="13"/>
        <v>0</v>
      </c>
      <c r="J27" s="4">
        <f t="shared" si="13"/>
        <v>0</v>
      </c>
      <c r="K27" s="4">
        <f t="shared" si="13"/>
        <v>-3.0906069701383725</v>
      </c>
      <c r="L27" s="226">
        <f t="shared" si="13"/>
        <v>5.9895483917410317</v>
      </c>
      <c r="M27" s="227">
        <f t="shared" si="13"/>
        <v>2.8989414216026592</v>
      </c>
    </row>
    <row r="28" spans="1:15" ht="15" thickBot="1" x14ac:dyDescent="0.35">
      <c r="B28" s="428" t="s">
        <v>25</v>
      </c>
      <c r="C28" s="429"/>
      <c r="D28" s="228">
        <f t="shared" ref="D28:M28" si="14">D27-D26</f>
        <v>1.2489999999999997</v>
      </c>
      <c r="E28" s="228">
        <f t="shared" si="14"/>
        <v>0</v>
      </c>
      <c r="F28" s="228">
        <f t="shared" si="14"/>
        <v>0</v>
      </c>
      <c r="G28" s="228">
        <f t="shared" si="14"/>
        <v>1.2489999999999997</v>
      </c>
      <c r="H28" s="228">
        <f t="shared" si="14"/>
        <v>0.67075579361776283</v>
      </c>
      <c r="I28" s="228">
        <f t="shared" si="14"/>
        <v>0</v>
      </c>
      <c r="J28" s="228">
        <f t="shared" si="14"/>
        <v>0</v>
      </c>
      <c r="K28" s="228">
        <f t="shared" si="14"/>
        <v>0.67075579361776283</v>
      </c>
      <c r="L28" s="228">
        <f t="shared" si="14"/>
        <v>2.6942230181892799</v>
      </c>
      <c r="M28" s="229">
        <f t="shared" si="14"/>
        <v>2.8989414216026592</v>
      </c>
    </row>
    <row r="29" spans="1:15" x14ac:dyDescent="0.25">
      <c r="C29" s="32"/>
      <c r="D29" s="322"/>
    </row>
    <row r="30" spans="1:15" ht="16.2" x14ac:dyDescent="0.25">
      <c r="B30" s="7" t="s">
        <v>119</v>
      </c>
    </row>
    <row r="31" spans="1:15" x14ac:dyDescent="0.25"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</row>
    <row r="32" spans="1:15" x14ac:dyDescent="0.25"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</row>
    <row r="33" spans="2:13" x14ac:dyDescent="0.25">
      <c r="B33" s="323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</row>
    <row r="34" spans="2:13" x14ac:dyDescent="0.25"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</row>
    <row r="35" spans="2:13" x14ac:dyDescent="0.25">
      <c r="B35" s="323"/>
      <c r="C35" s="323"/>
      <c r="D35" s="323"/>
      <c r="E35" s="323"/>
      <c r="F35" s="323"/>
      <c r="G35" s="323"/>
      <c r="H35" s="323"/>
      <c r="I35" s="323"/>
      <c r="J35" s="323"/>
      <c r="K35" s="323"/>
      <c r="L35" s="323"/>
      <c r="M35" s="323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5:C25"/>
    <mergeCell ref="B26:C26"/>
    <mergeCell ref="B27:C27"/>
    <mergeCell ref="B28:C28"/>
    <mergeCell ref="L10:M10"/>
    <mergeCell ref="L11:M11"/>
    <mergeCell ref="L12:M12"/>
    <mergeCell ref="B22:C22"/>
    <mergeCell ref="B23:C23"/>
    <mergeCell ref="B24:C24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showGridLines="0" zoomScaleNormal="100" workbookViewId="0">
      <selection activeCell="B2" sqref="B2:M28"/>
    </sheetView>
  </sheetViews>
  <sheetFormatPr defaultColWidth="9.109375" defaultRowHeight="13.8" x14ac:dyDescent="0.25"/>
  <cols>
    <col min="1" max="1" width="9.44140625" style="7" customWidth="1"/>
    <col min="2" max="2" width="6.6640625" style="7" customWidth="1"/>
    <col min="3" max="3" width="4.5546875" style="7" customWidth="1"/>
    <col min="4" max="4" width="8.88671875" style="7" customWidth="1"/>
    <col min="5" max="5" width="9.33203125" style="7" customWidth="1"/>
    <col min="6" max="6" width="9.44140625" style="7" customWidth="1"/>
    <col min="7" max="7" width="10.88671875" style="7" customWidth="1"/>
    <col min="8" max="9" width="9.441406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6384" width="9.109375" style="7"/>
  </cols>
  <sheetData>
    <row r="2" spans="1:15" ht="15" customHeight="1" x14ac:dyDescent="0.25">
      <c r="B2" s="476" t="s">
        <v>145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15" ht="15" customHeight="1" x14ac:dyDescent="0.25">
      <c r="B3" s="3" t="s">
        <v>126</v>
      </c>
      <c r="C3" s="137"/>
      <c r="F3" s="137"/>
    </row>
    <row r="4" spans="1:15" ht="25.05" customHeight="1" thickBot="1" x14ac:dyDescent="0.3">
      <c r="A4" s="287"/>
      <c r="B4" s="449">
        <v>2012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288"/>
    </row>
    <row r="5" spans="1:15" ht="71.400000000000006" thickBot="1" x14ac:dyDescent="0.3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105</v>
      </c>
      <c r="K5" s="10" t="s">
        <v>76</v>
      </c>
      <c r="L5" s="452" t="s">
        <v>4</v>
      </c>
      <c r="M5" s="453"/>
      <c r="N5" s="41"/>
    </row>
    <row r="6" spans="1:15" ht="14.4" thickTop="1" x14ac:dyDescent="0.25">
      <c r="A6" s="34"/>
      <c r="B6" s="294" t="s">
        <v>11</v>
      </c>
      <c r="C6" s="295">
        <v>1</v>
      </c>
      <c r="D6" s="128">
        <v>296736.59000000003</v>
      </c>
      <c r="E6" s="128">
        <v>5389403.5899999999</v>
      </c>
      <c r="F6" s="355">
        <v>2376.54</v>
      </c>
      <c r="G6" s="120">
        <v>42197</v>
      </c>
      <c r="H6" s="296">
        <v>42278</v>
      </c>
      <c r="I6" s="94">
        <v>4.2</v>
      </c>
      <c r="J6" s="97">
        <v>5.15</v>
      </c>
      <c r="K6" s="5">
        <f>(LN(J6)*27.519)+535.59</f>
        <v>580.69355059115912</v>
      </c>
      <c r="L6" s="469" t="s">
        <v>13</v>
      </c>
      <c r="M6" s="470"/>
      <c r="N6" s="41"/>
      <c r="O6" s="355"/>
    </row>
    <row r="7" spans="1:15" x14ac:dyDescent="0.25">
      <c r="A7" s="34"/>
      <c r="B7" s="142" t="s">
        <v>59</v>
      </c>
      <c r="C7" s="299">
        <v>2</v>
      </c>
      <c r="D7" s="355">
        <v>296987.40000000002</v>
      </c>
      <c r="E7" s="128">
        <v>5389587.2400000002</v>
      </c>
      <c r="F7" s="355">
        <v>2322.85</v>
      </c>
      <c r="G7" s="120">
        <v>42197</v>
      </c>
      <c r="H7" s="144">
        <v>42278</v>
      </c>
      <c r="I7" s="97">
        <v>4.5999999999999996</v>
      </c>
      <c r="J7" s="97">
        <v>5.0999999999999996</v>
      </c>
      <c r="K7" s="5">
        <f t="shared" ref="K7:K12" si="0">(LN(J7)*27.519)+535.59</f>
        <v>580.42507041283761</v>
      </c>
      <c r="L7" s="461" t="s">
        <v>13</v>
      </c>
      <c r="M7" s="462"/>
      <c r="N7" s="41"/>
      <c r="O7" s="355"/>
    </row>
    <row r="8" spans="1:15" x14ac:dyDescent="0.25">
      <c r="A8" s="34"/>
      <c r="B8" s="142" t="s">
        <v>15</v>
      </c>
      <c r="C8" s="299">
        <v>3</v>
      </c>
      <c r="D8" s="355">
        <v>296709.15000000002</v>
      </c>
      <c r="E8" s="355">
        <v>5389173.29</v>
      </c>
      <c r="F8" s="355">
        <v>2453.5</v>
      </c>
      <c r="G8" s="120">
        <v>42197</v>
      </c>
      <c r="H8" s="296">
        <v>42278</v>
      </c>
      <c r="I8" s="97">
        <v>5.15</v>
      </c>
      <c r="J8" s="97">
        <v>6.4</v>
      </c>
      <c r="K8" s="5">
        <f t="shared" si="0"/>
        <v>586.67346439687174</v>
      </c>
      <c r="L8" s="456" t="s">
        <v>13</v>
      </c>
      <c r="M8" s="457"/>
      <c r="N8" s="41"/>
      <c r="O8" s="355"/>
    </row>
    <row r="9" spans="1:15" x14ac:dyDescent="0.25">
      <c r="A9" s="34"/>
      <c r="B9" s="142" t="s">
        <v>16</v>
      </c>
      <c r="C9" s="299">
        <v>4</v>
      </c>
      <c r="D9" s="355">
        <v>296679.02</v>
      </c>
      <c r="E9" s="355">
        <v>5388903.7199999997</v>
      </c>
      <c r="F9" s="355">
        <v>2547.0300000000002</v>
      </c>
      <c r="G9" s="120">
        <v>42197</v>
      </c>
      <c r="H9" s="144">
        <v>42278</v>
      </c>
      <c r="I9" s="97">
        <v>8.5</v>
      </c>
      <c r="J9" s="97">
        <v>9</v>
      </c>
      <c r="K9" s="5">
        <f t="shared" si="0"/>
        <v>596.05542314371542</v>
      </c>
      <c r="L9" s="461" t="s">
        <v>13</v>
      </c>
      <c r="M9" s="462"/>
      <c r="N9" s="41"/>
      <c r="O9" s="355"/>
    </row>
    <row r="10" spans="1:15" x14ac:dyDescent="0.25">
      <c r="A10" s="34"/>
      <c r="B10" s="142" t="s">
        <v>44</v>
      </c>
      <c r="C10" s="299">
        <v>5</v>
      </c>
      <c r="D10" s="355">
        <v>296440.31</v>
      </c>
      <c r="E10" s="355">
        <v>5389175.0499999998</v>
      </c>
      <c r="F10" s="355">
        <v>2450.04</v>
      </c>
      <c r="G10" s="120">
        <v>42197</v>
      </c>
      <c r="H10" s="296">
        <v>42278</v>
      </c>
      <c r="I10" s="97">
        <v>3</v>
      </c>
      <c r="J10" s="97">
        <v>4.25</v>
      </c>
      <c r="K10" s="5">
        <f t="shared" si="0"/>
        <v>575.40776349142482</v>
      </c>
      <c r="L10" s="456" t="s">
        <v>13</v>
      </c>
      <c r="M10" s="457"/>
      <c r="N10" s="41"/>
      <c r="O10" s="355"/>
    </row>
    <row r="11" spans="1:15" x14ac:dyDescent="0.25">
      <c r="A11" s="34"/>
      <c r="B11" s="142" t="s">
        <v>53</v>
      </c>
      <c r="C11" s="299">
        <v>6</v>
      </c>
      <c r="D11" s="355">
        <v>297156.08</v>
      </c>
      <c r="E11" s="355">
        <v>5389558.9900000002</v>
      </c>
      <c r="F11" s="355">
        <v>2357.77</v>
      </c>
      <c r="G11" s="120">
        <v>42197</v>
      </c>
      <c r="H11" s="144">
        <v>42278</v>
      </c>
      <c r="I11" s="97">
        <v>5</v>
      </c>
      <c r="J11" s="97">
        <v>6.15</v>
      </c>
      <c r="K11" s="5">
        <f t="shared" si="0"/>
        <v>585.57694483956129</v>
      </c>
      <c r="L11" s="461" t="s">
        <v>13</v>
      </c>
      <c r="M11" s="462"/>
      <c r="N11" s="41"/>
      <c r="O11" s="355"/>
    </row>
    <row r="12" spans="1:15" ht="14.4" thickBot="1" x14ac:dyDescent="0.3">
      <c r="A12" s="302"/>
      <c r="B12" s="200" t="s">
        <v>36</v>
      </c>
      <c r="C12" s="303">
        <v>7</v>
      </c>
      <c r="D12" s="355">
        <v>296995.32</v>
      </c>
      <c r="E12" s="355">
        <v>5389128.5099999998</v>
      </c>
      <c r="F12" s="355">
        <v>2480.25</v>
      </c>
      <c r="G12" s="120">
        <v>42197</v>
      </c>
      <c r="H12" s="296">
        <v>42278</v>
      </c>
      <c r="I12" s="97">
        <v>5.4</v>
      </c>
      <c r="J12" s="97">
        <v>6.65</v>
      </c>
      <c r="K12" s="5">
        <f t="shared" si="0"/>
        <v>587.72796122360216</v>
      </c>
      <c r="L12" s="458" t="s">
        <v>13</v>
      </c>
      <c r="M12" s="459"/>
      <c r="O12" s="355"/>
    </row>
    <row r="13" spans="1:15" ht="14.4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65"/>
      <c r="M13" s="366"/>
    </row>
    <row r="14" spans="1:15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</row>
    <row r="15" spans="1:15" ht="14.4" thickTop="1" x14ac:dyDescent="0.25">
      <c r="A15" s="302"/>
      <c r="B15" s="257" t="s">
        <v>11</v>
      </c>
      <c r="C15" s="295">
        <v>1</v>
      </c>
      <c r="D15" s="313">
        <v>-5.17</v>
      </c>
      <c r="E15" s="314">
        <v>-0.26</v>
      </c>
      <c r="F15" s="54">
        <v>-0.79</v>
      </c>
      <c r="G15" s="314">
        <f>SUM(D15:F15)</f>
        <v>-6.22</v>
      </c>
      <c r="H15" s="313">
        <f t="shared" ref="H15:H21" si="1">D15*(K6/1000)</f>
        <v>-3.0021856565562928</v>
      </c>
      <c r="I15" s="313">
        <f>E15*0.72</f>
        <v>-0.18720000000000001</v>
      </c>
      <c r="J15" s="313">
        <f>F15*0.874</f>
        <v>-0.69046000000000007</v>
      </c>
      <c r="K15" s="314">
        <f t="shared" ref="K15:K21" si="2">SUM(H15:J15)</f>
        <v>-3.8798456565562924</v>
      </c>
      <c r="L15" s="315">
        <f>J6*(K6/1000)</f>
        <v>2.9905717855444696</v>
      </c>
      <c r="M15" s="316">
        <f t="shared" ref="M15:M21" si="3">SUM(K15:L15)</f>
        <v>-0.88927387101182287</v>
      </c>
    </row>
    <row r="16" spans="1:15" x14ac:dyDescent="0.25">
      <c r="A16" s="302"/>
      <c r="B16" s="142" t="s">
        <v>59</v>
      </c>
      <c r="C16" s="299">
        <v>2</v>
      </c>
      <c r="D16" s="32">
        <v>-5.12</v>
      </c>
      <c r="E16" s="269">
        <v>-0.64</v>
      </c>
      <c r="F16" s="270">
        <v>-0.14000000000000001</v>
      </c>
      <c r="G16" s="314">
        <f>SUM(D16:F16)</f>
        <v>-5.8999999999999995</v>
      </c>
      <c r="H16" s="313">
        <f t="shared" si="1"/>
        <v>-2.9717763605137288</v>
      </c>
      <c r="I16" s="313">
        <f t="shared" ref="I16:I21" si="4">E16*0.72</f>
        <v>-0.46079999999999999</v>
      </c>
      <c r="J16" s="313">
        <f t="shared" ref="J16:J21" si="5">F16*0.874</f>
        <v>-0.12236000000000001</v>
      </c>
      <c r="K16" s="314">
        <f t="shared" si="2"/>
        <v>-3.5549363605137287</v>
      </c>
      <c r="L16" s="315">
        <f t="shared" ref="L16:L21" si="6">J7*(K7/1000)</f>
        <v>2.9601678591054719</v>
      </c>
      <c r="M16" s="316">
        <f t="shared" si="3"/>
        <v>-0.59476850140825688</v>
      </c>
    </row>
    <row r="17" spans="1:15" x14ac:dyDescent="0.25">
      <c r="A17" s="302"/>
      <c r="B17" s="142" t="s">
        <v>15</v>
      </c>
      <c r="C17" s="299">
        <v>3</v>
      </c>
      <c r="D17" s="32">
        <v>-6.2</v>
      </c>
      <c r="E17" s="269">
        <v>0</v>
      </c>
      <c r="F17" s="22">
        <v>0</v>
      </c>
      <c r="G17" s="314">
        <f t="shared" ref="G17:G21" si="7">SUM(D17:F17)</f>
        <v>-6.2</v>
      </c>
      <c r="H17" s="313">
        <f t="shared" si="1"/>
        <v>-3.637375479260605</v>
      </c>
      <c r="I17" s="313">
        <f t="shared" si="4"/>
        <v>0</v>
      </c>
      <c r="J17" s="313">
        <f t="shared" si="5"/>
        <v>0</v>
      </c>
      <c r="K17" s="314">
        <f t="shared" si="2"/>
        <v>-3.637375479260605</v>
      </c>
      <c r="L17" s="315">
        <f t="shared" si="6"/>
        <v>3.7547101721399794</v>
      </c>
      <c r="M17" s="316">
        <f t="shared" si="3"/>
        <v>0.11733469287937437</v>
      </c>
    </row>
    <row r="18" spans="1:15" x14ac:dyDescent="0.25">
      <c r="A18" s="302"/>
      <c r="B18" s="142" t="s">
        <v>16</v>
      </c>
      <c r="C18" s="299">
        <v>4</v>
      </c>
      <c r="D18" s="32">
        <v>-5.53</v>
      </c>
      <c r="E18" s="269">
        <v>0</v>
      </c>
      <c r="F18" s="22">
        <v>0</v>
      </c>
      <c r="G18" s="314">
        <f t="shared" si="7"/>
        <v>-5.53</v>
      </c>
      <c r="H18" s="313">
        <f t="shared" si="1"/>
        <v>-3.2961864899847462</v>
      </c>
      <c r="I18" s="313">
        <f t="shared" si="4"/>
        <v>0</v>
      </c>
      <c r="J18" s="313">
        <f>F18*0.874</f>
        <v>0</v>
      </c>
      <c r="K18" s="314">
        <f t="shared" si="2"/>
        <v>-3.2961864899847462</v>
      </c>
      <c r="L18" s="315">
        <f>J9*(K9/1000)</f>
        <v>5.3644988082934386</v>
      </c>
      <c r="M18" s="316">
        <f t="shared" si="3"/>
        <v>2.0683123183086924</v>
      </c>
    </row>
    <row r="19" spans="1:15" x14ac:dyDescent="0.25">
      <c r="A19" s="302"/>
      <c r="B19" s="142" t="s">
        <v>44</v>
      </c>
      <c r="C19" s="299">
        <v>5</v>
      </c>
      <c r="D19" s="32">
        <v>-4.24</v>
      </c>
      <c r="E19" s="272">
        <v>0</v>
      </c>
      <c r="F19" s="22">
        <v>-1.53</v>
      </c>
      <c r="G19" s="314">
        <f t="shared" si="7"/>
        <v>-5.7700000000000005</v>
      </c>
      <c r="H19" s="313">
        <f t="shared" si="1"/>
        <v>-2.4397289172036416</v>
      </c>
      <c r="I19" s="313">
        <f t="shared" si="4"/>
        <v>0</v>
      </c>
      <c r="J19" s="313">
        <f>F19*0.874</f>
        <v>-1.3372200000000001</v>
      </c>
      <c r="K19" s="314">
        <f t="shared" si="2"/>
        <v>-3.7769489172036419</v>
      </c>
      <c r="L19" s="315">
        <f t="shared" si="6"/>
        <v>2.4454829948385557</v>
      </c>
      <c r="M19" s="316">
        <f t="shared" si="3"/>
        <v>-1.3314659223650862</v>
      </c>
    </row>
    <row r="20" spans="1:15" x14ac:dyDescent="0.25">
      <c r="B20" s="142" t="s">
        <v>53</v>
      </c>
      <c r="C20" s="299">
        <v>6</v>
      </c>
      <c r="D20" s="32">
        <v>-6.04</v>
      </c>
      <c r="E20" s="272">
        <v>0</v>
      </c>
      <c r="F20" s="22">
        <v>0</v>
      </c>
      <c r="G20" s="314">
        <f t="shared" si="7"/>
        <v>-6.04</v>
      </c>
      <c r="H20" s="313">
        <f t="shared" si="1"/>
        <v>-3.5368847468309501</v>
      </c>
      <c r="I20" s="313">
        <f t="shared" si="4"/>
        <v>0</v>
      </c>
      <c r="J20" s="313">
        <f t="shared" si="5"/>
        <v>0</v>
      </c>
      <c r="K20" s="314">
        <f t="shared" si="2"/>
        <v>-3.5368847468309501</v>
      </c>
      <c r="L20" s="315">
        <f>J11*(K11/1000)</f>
        <v>3.6012982107633018</v>
      </c>
      <c r="M20" s="316">
        <f t="shared" si="3"/>
        <v>6.44134639323517E-2</v>
      </c>
    </row>
    <row r="21" spans="1:15" x14ac:dyDescent="0.25">
      <c r="B21" s="218" t="s">
        <v>36</v>
      </c>
      <c r="C21" s="303">
        <v>7</v>
      </c>
      <c r="D21" s="220">
        <v>-5.54</v>
      </c>
      <c r="E21" s="317">
        <v>0</v>
      </c>
      <c r="F21" s="281">
        <v>0</v>
      </c>
      <c r="G21" s="318">
        <f t="shared" si="7"/>
        <v>-5.54</v>
      </c>
      <c r="H21" s="317">
        <f t="shared" si="1"/>
        <v>-3.2560129051787561</v>
      </c>
      <c r="I21" s="317">
        <f t="shared" si="4"/>
        <v>0</v>
      </c>
      <c r="J21" s="317">
        <f t="shared" si="5"/>
        <v>0</v>
      </c>
      <c r="K21" s="318">
        <f t="shared" si="2"/>
        <v>-3.2560129051787561</v>
      </c>
      <c r="L21" s="320">
        <f t="shared" si="6"/>
        <v>3.9083909421369545</v>
      </c>
      <c r="M21" s="321">
        <f t="shared" si="3"/>
        <v>0.6523780369581984</v>
      </c>
    </row>
    <row r="22" spans="1:15" ht="14.4" x14ac:dyDescent="0.3">
      <c r="A22" s="13"/>
      <c r="B22" s="434" t="s">
        <v>19</v>
      </c>
      <c r="C22" s="435"/>
      <c r="D22" s="2">
        <f t="shared" ref="D22:M22" si="8">COUNT(D15:D21)</f>
        <v>7</v>
      </c>
      <c r="E22" s="2">
        <f t="shared" si="8"/>
        <v>7</v>
      </c>
      <c r="F22" s="2">
        <f t="shared" si="8"/>
        <v>7</v>
      </c>
      <c r="G22" s="2">
        <f t="shared" si="8"/>
        <v>7</v>
      </c>
      <c r="H22" s="2">
        <f t="shared" si="8"/>
        <v>7</v>
      </c>
      <c r="I22" s="2">
        <f t="shared" si="8"/>
        <v>7</v>
      </c>
      <c r="J22" s="2">
        <f t="shared" si="8"/>
        <v>7</v>
      </c>
      <c r="K22" s="2">
        <f t="shared" si="8"/>
        <v>7</v>
      </c>
      <c r="L22" s="283">
        <f t="shared" si="8"/>
        <v>7</v>
      </c>
      <c r="M22" s="284">
        <f t="shared" si="8"/>
        <v>7</v>
      </c>
    </row>
    <row r="23" spans="1:15" ht="14.4" x14ac:dyDescent="0.3">
      <c r="A23" s="302"/>
      <c r="B23" s="426" t="s">
        <v>20</v>
      </c>
      <c r="C23" s="427"/>
      <c r="D23" s="4">
        <f t="shared" ref="D23:L23" si="9">AVERAGE(D15:D21)</f>
        <v>-5.4057142857142848</v>
      </c>
      <c r="E23" s="4">
        <f t="shared" si="9"/>
        <v>-0.12857142857142859</v>
      </c>
      <c r="F23" s="4">
        <f t="shared" si="9"/>
        <v>-0.35142857142857142</v>
      </c>
      <c r="G23" s="4">
        <f t="shared" si="9"/>
        <v>-5.8857142857142861</v>
      </c>
      <c r="H23" s="4">
        <f>AVERAGE(H15:H21)</f>
        <v>-3.1628786507898177</v>
      </c>
      <c r="I23" s="4">
        <f>AVERAGE(I15:I21)</f>
        <v>-9.2571428571428568E-2</v>
      </c>
      <c r="J23" s="4">
        <f>AVERAGE(J15:J21)</f>
        <v>-0.30714857142857144</v>
      </c>
      <c r="K23" s="4">
        <f>AVERAGE(K15:K21)</f>
        <v>-3.5625986507898171</v>
      </c>
      <c r="L23" s="226">
        <f t="shared" si="9"/>
        <v>3.5750172532603099</v>
      </c>
      <c r="M23" s="227">
        <f>AVERAGE(M15:M21)</f>
        <v>1.2418602470492994E-2</v>
      </c>
      <c r="O23" s="367"/>
    </row>
    <row r="24" spans="1:15" ht="14.4" x14ac:dyDescent="0.3">
      <c r="B24" s="426" t="s">
        <v>21</v>
      </c>
      <c r="C24" s="427"/>
      <c r="D24" s="4">
        <f t="shared" ref="D24:M24" si="10">MEDIAN(D15:D21)</f>
        <v>-5.53</v>
      </c>
      <c r="E24" s="4">
        <f t="shared" si="10"/>
        <v>0</v>
      </c>
      <c r="F24" s="4">
        <f>MEDIAN(F15:F21)</f>
        <v>0</v>
      </c>
      <c r="G24" s="4">
        <f>MEDIAN(G15:G21)</f>
        <v>-5.8999999999999995</v>
      </c>
      <c r="H24" s="4">
        <f t="shared" si="10"/>
        <v>-3.2560129051787561</v>
      </c>
      <c r="I24" s="4">
        <f t="shared" si="10"/>
        <v>0</v>
      </c>
      <c r="J24" s="4">
        <f>MEDIAN(J15:J21)</f>
        <v>0</v>
      </c>
      <c r="K24" s="4">
        <f t="shared" si="10"/>
        <v>-3.5549363605137287</v>
      </c>
      <c r="L24" s="226">
        <f>MEDIAN(L15:L21)</f>
        <v>3.6012982107633018</v>
      </c>
      <c r="M24" s="227">
        <f t="shared" si="10"/>
        <v>6.44134639323517E-2</v>
      </c>
    </row>
    <row r="25" spans="1:15" ht="14.4" x14ac:dyDescent="0.3">
      <c r="B25" s="426" t="s">
        <v>22</v>
      </c>
      <c r="C25" s="427"/>
      <c r="D25" s="4">
        <f t="shared" ref="D25:L25" si="11">STDEV(D15:D21)</f>
        <v>0.65355074128072288</v>
      </c>
      <c r="E25" s="4">
        <f t="shared" si="11"/>
        <v>0.24545390411973295</v>
      </c>
      <c r="F25" s="4">
        <f>STDEV(F15:F21)</f>
        <v>0.59443049976226747</v>
      </c>
      <c r="G25" s="4">
        <f t="shared" si="11"/>
        <v>0.28692955830407463</v>
      </c>
      <c r="H25" s="4">
        <f t="shared" si="11"/>
        <v>0.40347668878685211</v>
      </c>
      <c r="I25" s="4">
        <f t="shared" si="11"/>
        <v>0.17672681096620771</v>
      </c>
      <c r="J25" s="4">
        <f t="shared" si="11"/>
        <v>0.51953225679222181</v>
      </c>
      <c r="K25" s="4">
        <f t="shared" si="11"/>
        <v>0.2301714751518309</v>
      </c>
      <c r="L25" s="226">
        <f t="shared" si="11"/>
        <v>0.94355943190632607</v>
      </c>
      <c r="M25" s="227">
        <f>STDEV(M15:M21)</f>
        <v>1.1282515242771161</v>
      </c>
    </row>
    <row r="26" spans="1:15" ht="14.4" x14ac:dyDescent="0.3">
      <c r="B26" s="426" t="s">
        <v>23</v>
      </c>
      <c r="C26" s="427"/>
      <c r="D26" s="4">
        <f t="shared" ref="D26:M26" si="12">MIN(D15:D21)</f>
        <v>-6.2</v>
      </c>
      <c r="E26" s="4">
        <f>MIN(E15:E21)</f>
        <v>-0.64</v>
      </c>
      <c r="F26" s="4">
        <f t="shared" si="12"/>
        <v>-1.53</v>
      </c>
      <c r="G26" s="4">
        <f t="shared" si="12"/>
        <v>-6.22</v>
      </c>
      <c r="H26" s="4">
        <f t="shared" si="12"/>
        <v>-3.637375479260605</v>
      </c>
      <c r="I26" s="4">
        <f t="shared" si="12"/>
        <v>-0.46079999999999999</v>
      </c>
      <c r="J26" s="4">
        <f t="shared" si="12"/>
        <v>-1.3372200000000001</v>
      </c>
      <c r="K26" s="4">
        <f t="shared" si="12"/>
        <v>-3.8798456565562924</v>
      </c>
      <c r="L26" s="226">
        <f>MIN(L15:L21)</f>
        <v>2.4454829948385557</v>
      </c>
      <c r="M26" s="227">
        <f t="shared" si="12"/>
        <v>-1.3314659223650862</v>
      </c>
    </row>
    <row r="27" spans="1:15" ht="14.4" x14ac:dyDescent="0.3">
      <c r="B27" s="426" t="s">
        <v>24</v>
      </c>
      <c r="C27" s="427"/>
      <c r="D27" s="4">
        <f>MAX(D15:D21)</f>
        <v>-4.24</v>
      </c>
      <c r="E27" s="4">
        <f t="shared" ref="E27:L27" si="13">MAX(E15:E21)</f>
        <v>0</v>
      </c>
      <c r="F27" s="4">
        <f t="shared" si="13"/>
        <v>0</v>
      </c>
      <c r="G27" s="4">
        <f t="shared" si="13"/>
        <v>-5.53</v>
      </c>
      <c r="H27" s="4">
        <f t="shared" si="13"/>
        <v>-2.4397289172036416</v>
      </c>
      <c r="I27" s="4">
        <f t="shared" si="13"/>
        <v>0</v>
      </c>
      <c r="J27" s="4">
        <f>MAX(J15:J21)</f>
        <v>0</v>
      </c>
      <c r="K27" s="4">
        <f t="shared" si="13"/>
        <v>-3.2560129051787561</v>
      </c>
      <c r="L27" s="226">
        <f t="shared" si="13"/>
        <v>5.3644988082934386</v>
      </c>
      <c r="M27" s="227">
        <f>MAX(M15:M21)</f>
        <v>2.0683123183086924</v>
      </c>
    </row>
    <row r="28" spans="1:15" ht="15" thickBot="1" x14ac:dyDescent="0.35">
      <c r="B28" s="428" t="s">
        <v>25</v>
      </c>
      <c r="C28" s="429"/>
      <c r="D28" s="228">
        <f t="shared" ref="D28:M28" si="14">D27-D26</f>
        <v>1.96</v>
      </c>
      <c r="E28" s="228">
        <f t="shared" si="14"/>
        <v>0.64</v>
      </c>
      <c r="F28" s="228">
        <f t="shared" si="14"/>
        <v>1.53</v>
      </c>
      <c r="G28" s="228">
        <f t="shared" si="14"/>
        <v>0.6899999999999995</v>
      </c>
      <c r="H28" s="228">
        <f t="shared" si="14"/>
        <v>1.1976465620569634</v>
      </c>
      <c r="I28" s="228">
        <f t="shared" si="14"/>
        <v>0.46079999999999999</v>
      </c>
      <c r="J28" s="228">
        <f t="shared" si="14"/>
        <v>1.3372200000000001</v>
      </c>
      <c r="K28" s="228">
        <f t="shared" si="14"/>
        <v>0.62383275137753635</v>
      </c>
      <c r="L28" s="228">
        <f>L27-L26</f>
        <v>2.9190158134548829</v>
      </c>
      <c r="M28" s="229">
        <f t="shared" si="14"/>
        <v>3.3997782406737787</v>
      </c>
    </row>
    <row r="29" spans="1:15" x14ac:dyDescent="0.25">
      <c r="C29" s="32"/>
      <c r="D29" s="322"/>
    </row>
    <row r="30" spans="1:15" ht="16.5" customHeight="1" x14ac:dyDescent="0.25">
      <c r="B30" s="472" t="s">
        <v>106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  <c r="M30" s="472"/>
    </row>
    <row r="31" spans="1:15" ht="16.5" customHeight="1" x14ac:dyDescent="0.25">
      <c r="B31" s="472"/>
      <c r="C31" s="472"/>
      <c r="D31" s="472"/>
      <c r="E31" s="472"/>
      <c r="F31" s="472"/>
      <c r="G31" s="472"/>
      <c r="H31" s="472"/>
      <c r="I31" s="472"/>
      <c r="J31" s="472"/>
      <c r="K31" s="472"/>
      <c r="L31" s="472"/>
      <c r="M31" s="472"/>
    </row>
    <row r="32" spans="1:15" ht="16.2" x14ac:dyDescent="0.25">
      <c r="B32" s="7" t="s">
        <v>120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</row>
    <row r="33" spans="2:13" ht="16.2" x14ac:dyDescent="0.25">
      <c r="B33" s="7" t="s">
        <v>115</v>
      </c>
      <c r="C33" s="190"/>
      <c r="D33" s="234"/>
      <c r="E33" s="234"/>
      <c r="F33" s="234"/>
      <c r="G33" s="234"/>
      <c r="H33" s="190"/>
      <c r="I33" s="190"/>
      <c r="J33" s="190"/>
      <c r="K33" s="190"/>
      <c r="L33" s="190"/>
      <c r="M33" s="190"/>
    </row>
    <row r="34" spans="2:13" x14ac:dyDescent="0.25">
      <c r="B34" s="323"/>
      <c r="C34" s="323"/>
      <c r="D34" s="234"/>
      <c r="E34" s="234"/>
      <c r="F34" s="234"/>
      <c r="G34" s="234"/>
      <c r="H34" s="323"/>
      <c r="I34" s="323"/>
      <c r="J34" s="323"/>
      <c r="K34" s="323"/>
      <c r="L34" s="323"/>
      <c r="M34" s="323"/>
    </row>
    <row r="35" spans="2:13" x14ac:dyDescent="0.25">
      <c r="B35" s="323"/>
      <c r="C35" s="323"/>
      <c r="D35" s="234"/>
      <c r="E35" s="234"/>
      <c r="F35" s="234"/>
      <c r="G35" s="234"/>
      <c r="H35" s="323"/>
      <c r="I35" s="323"/>
      <c r="J35" s="323"/>
      <c r="K35" s="323"/>
      <c r="L35" s="323"/>
      <c r="M35" s="323"/>
    </row>
    <row r="36" spans="2:13" x14ac:dyDescent="0.25">
      <c r="D36" s="234"/>
      <c r="E36" s="234"/>
      <c r="F36" s="234"/>
      <c r="G36" s="234"/>
    </row>
    <row r="37" spans="2:13" x14ac:dyDescent="0.25">
      <c r="D37" s="234"/>
      <c r="E37" s="234"/>
      <c r="F37" s="234"/>
      <c r="G37" s="234"/>
    </row>
    <row r="38" spans="2:13" x14ac:dyDescent="0.25">
      <c r="D38" s="234"/>
    </row>
    <row r="39" spans="2:13" x14ac:dyDescent="0.25">
      <c r="D39" s="234"/>
    </row>
    <row r="40" spans="2:13" x14ac:dyDescent="0.25">
      <c r="D40" s="234"/>
    </row>
  </sheetData>
  <mergeCells count="18">
    <mergeCell ref="B2:M2"/>
    <mergeCell ref="B24:C24"/>
    <mergeCell ref="B4:M4"/>
    <mergeCell ref="L5:M5"/>
    <mergeCell ref="L6:M6"/>
    <mergeCell ref="L7:M7"/>
    <mergeCell ref="L8:M8"/>
    <mergeCell ref="L9:M9"/>
    <mergeCell ref="L10:M10"/>
    <mergeCell ref="L11:M11"/>
    <mergeCell ref="L12:M12"/>
    <mergeCell ref="B22:C22"/>
    <mergeCell ref="B23:C23"/>
    <mergeCell ref="B25:C25"/>
    <mergeCell ref="B26:C26"/>
    <mergeCell ref="B27:C27"/>
    <mergeCell ref="B28:C28"/>
    <mergeCell ref="B30:M3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4"/>
  <sheetViews>
    <sheetView showGridLines="0" workbookViewId="0">
      <selection activeCell="B1" sqref="B1:L122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33203125" style="33" customWidth="1"/>
    <col min="4" max="4" width="9.88671875" style="33" customWidth="1"/>
    <col min="5" max="5" width="11" style="33" customWidth="1"/>
    <col min="6" max="6" width="10" style="5" customWidth="1"/>
    <col min="7" max="7" width="8.88671875" style="5" customWidth="1"/>
    <col min="8" max="8" width="7.6640625" style="5" customWidth="1"/>
    <col min="9" max="9" width="9.33203125" style="22" customWidth="1"/>
    <col min="10" max="10" width="9.33203125" style="33" customWidth="1"/>
    <col min="11" max="11" width="7.6640625" style="5" customWidth="1"/>
    <col min="12" max="12" width="6.6640625" style="6" customWidth="1"/>
    <col min="13" max="13" width="9.109375" style="7"/>
    <col min="14" max="14" width="9.109375" style="6"/>
    <col min="15" max="15" width="12.33203125" style="6" customWidth="1"/>
    <col min="16" max="16" width="15.33203125" style="6" customWidth="1"/>
    <col min="17" max="17" width="12.6640625" style="7" customWidth="1"/>
    <col min="18" max="18" width="13.88671875" style="7" customWidth="1"/>
    <col min="19" max="21" width="9.109375" style="7"/>
    <col min="22" max="22" width="10.6640625" style="7" customWidth="1"/>
    <col min="23" max="23" width="9.109375" style="7"/>
    <col min="24" max="24" width="9.109375" style="41"/>
    <col min="25" max="16384" width="9.109375" style="7"/>
  </cols>
  <sheetData>
    <row r="1" spans="1:25" ht="15" customHeight="1" x14ac:dyDescent="0.25">
      <c r="B1" s="476" t="s">
        <v>128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25" ht="15" customHeight="1" x14ac:dyDescent="0.25">
      <c r="B2" s="3" t="s">
        <v>126</v>
      </c>
    </row>
    <row r="3" spans="1:25" ht="20.399999999999999" x14ac:dyDescent="0.25">
      <c r="A3" s="400"/>
      <c r="B3" s="423">
        <v>2006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01"/>
    </row>
    <row r="4" spans="1:25" ht="29.25" customHeight="1" thickBot="1" x14ac:dyDescent="0.3">
      <c r="A4" s="400"/>
      <c r="B4" s="42" t="s">
        <v>1</v>
      </c>
      <c r="C4" s="43" t="s">
        <v>2</v>
      </c>
      <c r="D4" s="44" t="s">
        <v>3</v>
      </c>
      <c r="E4" s="42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3" t="s">
        <v>33</v>
      </c>
      <c r="K4" s="46" t="s">
        <v>9</v>
      </c>
      <c r="L4" s="45" t="s">
        <v>10</v>
      </c>
      <c r="M4" s="401"/>
      <c r="N4" s="47"/>
      <c r="O4" s="15"/>
      <c r="P4" s="15"/>
      <c r="Q4" s="16"/>
      <c r="R4" s="15"/>
      <c r="S4" s="17"/>
      <c r="T4" s="17"/>
      <c r="U4" s="17"/>
      <c r="V4" s="18"/>
      <c r="W4" s="48"/>
      <c r="X4" s="18"/>
      <c r="Y4" s="17"/>
    </row>
    <row r="5" spans="1:25" ht="14.4" thickTop="1" x14ac:dyDescent="0.25">
      <c r="A5" s="400"/>
      <c r="B5" s="1" t="s">
        <v>11</v>
      </c>
      <c r="C5" s="19" t="s">
        <v>12</v>
      </c>
      <c r="D5" s="19">
        <v>178</v>
      </c>
      <c r="E5" s="1" t="s">
        <v>34</v>
      </c>
      <c r="F5" s="21">
        <v>296747.27</v>
      </c>
      <c r="G5" s="21">
        <v>5389409.6500000004</v>
      </c>
      <c r="H5" s="21">
        <v>2360</v>
      </c>
      <c r="I5" s="4">
        <v>4.07</v>
      </c>
      <c r="J5" s="32">
        <v>4.6399999999999997</v>
      </c>
      <c r="K5" s="5">
        <f t="shared" ref="K5:K68" si="0">(LN(J5)*27.519)+535.59</f>
        <v>577.82380464450807</v>
      </c>
      <c r="L5" s="22">
        <f t="shared" ref="L5:L68" si="1">J5*(K5/1000)</f>
        <v>2.6811024535505172</v>
      </c>
      <c r="M5" s="401"/>
      <c r="O5" s="29"/>
      <c r="P5" s="29"/>
      <c r="Q5" s="49"/>
      <c r="R5" s="50"/>
      <c r="S5" s="51"/>
      <c r="T5" s="51"/>
      <c r="U5" s="51"/>
      <c r="V5" s="52"/>
      <c r="W5" s="32"/>
      <c r="X5" s="5"/>
      <c r="Y5" s="22"/>
    </row>
    <row r="6" spans="1:25" x14ac:dyDescent="0.25">
      <c r="A6" s="400"/>
      <c r="B6" s="1" t="s">
        <v>15</v>
      </c>
      <c r="C6" s="19" t="s">
        <v>12</v>
      </c>
      <c r="D6" s="19">
        <v>178</v>
      </c>
      <c r="E6" s="1" t="s">
        <v>13</v>
      </c>
      <c r="F6" s="21">
        <v>296712.25</v>
      </c>
      <c r="G6" s="21">
        <v>5389167.9699999997</v>
      </c>
      <c r="H6" s="21">
        <v>2446.98</v>
      </c>
      <c r="I6" s="4">
        <v>4.43</v>
      </c>
      <c r="J6" s="32">
        <v>4.97</v>
      </c>
      <c r="K6" s="5">
        <f t="shared" si="0"/>
        <v>579.71451057994682</v>
      </c>
      <c r="L6" s="22">
        <f t="shared" si="1"/>
        <v>2.8811811175823356</v>
      </c>
      <c r="M6" s="401"/>
      <c r="O6" s="1"/>
      <c r="P6" s="1"/>
      <c r="Q6" s="19"/>
      <c r="R6" s="50"/>
      <c r="S6" s="21"/>
      <c r="T6" s="21"/>
      <c r="U6" s="21"/>
      <c r="V6" s="4"/>
      <c r="W6" s="32"/>
      <c r="X6" s="5"/>
      <c r="Y6" s="22"/>
    </row>
    <row r="7" spans="1:25" s="55" customFormat="1" x14ac:dyDescent="0.25">
      <c r="A7" s="404"/>
      <c r="B7" s="29" t="s">
        <v>16</v>
      </c>
      <c r="C7" s="49" t="s">
        <v>12</v>
      </c>
      <c r="D7" s="49">
        <v>180</v>
      </c>
      <c r="E7" s="53" t="s">
        <v>13</v>
      </c>
      <c r="F7" s="51">
        <v>296681.90999999997</v>
      </c>
      <c r="G7" s="51">
        <v>5388898.6299999999</v>
      </c>
      <c r="H7" s="51">
        <v>2525.02</v>
      </c>
      <c r="I7" s="52">
        <v>5.55</v>
      </c>
      <c r="J7" s="54">
        <v>6.15</v>
      </c>
      <c r="K7" s="5">
        <f t="shared" si="0"/>
        <v>585.57694483956129</v>
      </c>
      <c r="L7" s="22">
        <f t="shared" si="1"/>
        <v>3.6012982107633018</v>
      </c>
      <c r="M7" s="405"/>
      <c r="O7" s="1"/>
      <c r="P7" s="1"/>
      <c r="Q7" s="19"/>
      <c r="R7" s="50"/>
      <c r="S7" s="21"/>
      <c r="T7" s="21"/>
      <c r="U7" s="21"/>
      <c r="V7" s="4"/>
      <c r="W7" s="32"/>
      <c r="X7" s="5"/>
      <c r="Y7" s="22"/>
    </row>
    <row r="8" spans="1:25" x14ac:dyDescent="0.25">
      <c r="A8" s="400"/>
      <c r="B8" s="1" t="s">
        <v>35</v>
      </c>
      <c r="C8" s="19" t="s">
        <v>12</v>
      </c>
      <c r="D8" s="19">
        <v>178</v>
      </c>
      <c r="E8" s="1" t="s">
        <v>13</v>
      </c>
      <c r="F8" s="21">
        <v>296853.49</v>
      </c>
      <c r="G8" s="21">
        <v>5389131.79</v>
      </c>
      <c r="H8" s="21">
        <v>2453.4899999999998</v>
      </c>
      <c r="I8" s="4">
        <v>4.83</v>
      </c>
      <c r="J8" s="32">
        <v>5.43</v>
      </c>
      <c r="K8" s="5">
        <f t="shared" si="0"/>
        <v>582.15047302705568</v>
      </c>
      <c r="L8" s="22">
        <f t="shared" si="1"/>
        <v>3.1610770685369123</v>
      </c>
      <c r="M8" s="401"/>
      <c r="O8" s="1"/>
      <c r="P8" s="1"/>
      <c r="Q8" s="19"/>
      <c r="R8" s="50"/>
      <c r="S8" s="21"/>
      <c r="T8" s="21"/>
      <c r="U8" s="21"/>
      <c r="V8" s="4"/>
      <c r="W8" s="32"/>
      <c r="X8" s="5"/>
      <c r="Y8" s="22"/>
    </row>
    <row r="9" spans="1:25" x14ac:dyDescent="0.25">
      <c r="A9" s="400"/>
      <c r="B9" s="1" t="s">
        <v>36</v>
      </c>
      <c r="C9" s="19" t="s">
        <v>12</v>
      </c>
      <c r="D9" s="19">
        <v>178</v>
      </c>
      <c r="E9" s="1" t="s">
        <v>13</v>
      </c>
      <c r="F9" s="21">
        <v>297003.56</v>
      </c>
      <c r="G9" s="21">
        <v>5389140.3600000003</v>
      </c>
      <c r="H9" s="21">
        <v>2466.9499999999998</v>
      </c>
      <c r="I9" s="4">
        <v>3.88</v>
      </c>
      <c r="J9" s="32">
        <v>4.4800000000000004</v>
      </c>
      <c r="K9" s="5">
        <f t="shared" si="0"/>
        <v>576.85812661462171</v>
      </c>
      <c r="L9" s="22">
        <f t="shared" si="1"/>
        <v>2.5843244072335052</v>
      </c>
      <c r="M9" s="401"/>
      <c r="O9" s="1"/>
      <c r="P9" s="1"/>
      <c r="Q9" s="19"/>
      <c r="R9" s="50"/>
      <c r="S9" s="21"/>
      <c r="T9" s="21"/>
      <c r="U9" s="21"/>
      <c r="V9" s="4"/>
      <c r="W9" s="32"/>
      <c r="X9" s="5"/>
      <c r="Y9" s="22"/>
    </row>
    <row r="10" spans="1:25" s="55" customFormat="1" x14ac:dyDescent="0.25">
      <c r="A10" s="404"/>
      <c r="B10" s="29" t="s">
        <v>37</v>
      </c>
      <c r="C10" s="49" t="s">
        <v>12</v>
      </c>
      <c r="D10" s="49">
        <v>178</v>
      </c>
      <c r="E10" s="29" t="s">
        <v>34</v>
      </c>
      <c r="F10" s="51">
        <v>297262.16600000003</v>
      </c>
      <c r="G10" s="51">
        <v>5389277.1449999996</v>
      </c>
      <c r="H10" s="51">
        <v>2464.5</v>
      </c>
      <c r="I10" s="52">
        <v>7</v>
      </c>
      <c r="J10" s="54">
        <v>7.54</v>
      </c>
      <c r="K10" s="5">
        <f t="shared" si="0"/>
        <v>591.18449422700473</v>
      </c>
      <c r="L10" s="22">
        <f t="shared" si="1"/>
        <v>4.4575310864716151</v>
      </c>
      <c r="M10" s="405"/>
      <c r="O10" s="1"/>
      <c r="P10" s="1"/>
      <c r="Q10" s="19"/>
      <c r="R10" s="50"/>
      <c r="S10" s="21"/>
      <c r="T10" s="21"/>
      <c r="U10" s="21"/>
      <c r="V10" s="4"/>
      <c r="W10" s="32"/>
      <c r="X10" s="5"/>
      <c r="Y10" s="22"/>
    </row>
    <row r="11" spans="1:25" s="55" customFormat="1" x14ac:dyDescent="0.25">
      <c r="A11" s="404"/>
      <c r="B11" s="29" t="s">
        <v>38</v>
      </c>
      <c r="C11" s="49" t="s">
        <v>12</v>
      </c>
      <c r="D11" s="49">
        <v>178</v>
      </c>
      <c r="E11" s="29" t="s">
        <v>34</v>
      </c>
      <c r="F11" s="51">
        <v>297270.83</v>
      </c>
      <c r="G11" s="51">
        <v>5389446.8729999997</v>
      </c>
      <c r="H11" s="51">
        <v>2407.2449999999999</v>
      </c>
      <c r="I11" s="52">
        <v>4.0999999999999996</v>
      </c>
      <c r="J11" s="54">
        <v>4.6399999999999997</v>
      </c>
      <c r="K11" s="5">
        <f t="shared" si="0"/>
        <v>577.82380464450807</v>
      </c>
      <c r="L11" s="22">
        <f t="shared" si="1"/>
        <v>2.6811024535505172</v>
      </c>
      <c r="M11" s="405"/>
      <c r="O11" s="1"/>
      <c r="P11" s="1"/>
      <c r="Q11" s="19"/>
      <c r="R11" s="50"/>
      <c r="S11" s="21"/>
      <c r="T11" s="21"/>
      <c r="U11" s="21"/>
      <c r="V11" s="4"/>
      <c r="W11" s="32"/>
      <c r="X11" s="5"/>
      <c r="Y11" s="22"/>
    </row>
    <row r="12" spans="1:25" s="55" customFormat="1" x14ac:dyDescent="0.25">
      <c r="A12" s="404"/>
      <c r="B12" s="29" t="s">
        <v>39</v>
      </c>
      <c r="C12" s="49" t="s">
        <v>12</v>
      </c>
      <c r="D12" s="49">
        <v>178</v>
      </c>
      <c r="E12" s="29" t="s">
        <v>34</v>
      </c>
      <c r="F12" s="51">
        <v>297098.31900000002</v>
      </c>
      <c r="G12" s="51">
        <v>5389343.2369999997</v>
      </c>
      <c r="H12" s="51">
        <v>2408.88</v>
      </c>
      <c r="I12" s="52">
        <v>3.45</v>
      </c>
      <c r="J12" s="54">
        <v>4.99</v>
      </c>
      <c r="K12" s="5">
        <f t="shared" si="0"/>
        <v>579.82502880077982</v>
      </c>
      <c r="L12" s="22">
        <f t="shared" si="1"/>
        <v>2.8933268937158911</v>
      </c>
      <c r="M12" s="405"/>
      <c r="O12" s="1"/>
      <c r="P12" s="1"/>
      <c r="Q12" s="19"/>
      <c r="R12" s="50"/>
      <c r="S12" s="21"/>
      <c r="T12" s="21"/>
      <c r="U12" s="21"/>
      <c r="V12" s="4"/>
      <c r="W12" s="32"/>
      <c r="X12" s="5"/>
      <c r="Y12" s="22"/>
    </row>
    <row r="13" spans="1:25" x14ac:dyDescent="0.25">
      <c r="A13" s="400"/>
      <c r="B13" s="1" t="s">
        <v>40</v>
      </c>
      <c r="C13" s="19" t="s">
        <v>12</v>
      </c>
      <c r="D13" s="19">
        <v>179</v>
      </c>
      <c r="E13" s="1" t="s">
        <v>34</v>
      </c>
      <c r="F13" s="21">
        <v>297024.47200000001</v>
      </c>
      <c r="G13" s="21">
        <v>5389454.341</v>
      </c>
      <c r="H13" s="21">
        <v>2364.4850000000001</v>
      </c>
      <c r="I13" s="4">
        <v>3.5</v>
      </c>
      <c r="J13" s="32">
        <v>4.07</v>
      </c>
      <c r="K13" s="5">
        <f t="shared" si="0"/>
        <v>574.2168517019885</v>
      </c>
      <c r="L13" s="22">
        <f t="shared" si="1"/>
        <v>2.3370625864270935</v>
      </c>
      <c r="M13" s="401"/>
      <c r="O13" s="1"/>
      <c r="P13" s="1"/>
      <c r="Q13" s="19"/>
      <c r="R13" s="50"/>
      <c r="S13" s="21"/>
      <c r="T13" s="21"/>
      <c r="U13" s="21"/>
      <c r="V13" s="4"/>
      <c r="W13" s="32"/>
      <c r="X13" s="5"/>
      <c r="Y13" s="22"/>
    </row>
    <row r="14" spans="1:25" x14ac:dyDescent="0.25">
      <c r="A14" s="400"/>
      <c r="B14" s="1" t="s">
        <v>41</v>
      </c>
      <c r="C14" s="19" t="s">
        <v>12</v>
      </c>
      <c r="D14" s="19">
        <v>178</v>
      </c>
      <c r="E14" s="1" t="s">
        <v>34</v>
      </c>
      <c r="F14" s="21">
        <v>297234.56099999999</v>
      </c>
      <c r="G14" s="21">
        <v>5389642.8720000004</v>
      </c>
      <c r="H14" s="21">
        <v>2358.8240000000001</v>
      </c>
      <c r="I14" s="4">
        <v>3.48</v>
      </c>
      <c r="J14" s="32">
        <v>3.99</v>
      </c>
      <c r="K14" s="5">
        <f t="shared" si="0"/>
        <v>573.67055088318591</v>
      </c>
      <c r="L14" s="22">
        <f t="shared" si="1"/>
        <v>2.2889454980239119</v>
      </c>
      <c r="M14" s="401"/>
      <c r="O14" s="1"/>
      <c r="P14" s="1"/>
      <c r="Q14" s="19"/>
      <c r="R14" s="50"/>
      <c r="S14" s="21"/>
      <c r="T14" s="21"/>
      <c r="U14" s="21"/>
      <c r="V14" s="4"/>
      <c r="W14" s="32"/>
      <c r="X14" s="5"/>
      <c r="Y14" s="22"/>
    </row>
    <row r="15" spans="1:25" s="55" customFormat="1" x14ac:dyDescent="0.25">
      <c r="A15" s="404"/>
      <c r="B15" s="29" t="s">
        <v>42</v>
      </c>
      <c r="C15" s="49" t="s">
        <v>12</v>
      </c>
      <c r="D15" s="49">
        <v>178</v>
      </c>
      <c r="E15" s="29" t="s">
        <v>34</v>
      </c>
      <c r="F15" s="51">
        <v>297254.63400000002</v>
      </c>
      <c r="G15" s="51">
        <v>5389890.7110000001</v>
      </c>
      <c r="H15" s="51">
        <v>2308.9250000000002</v>
      </c>
      <c r="I15" s="52">
        <v>3.8</v>
      </c>
      <c r="J15" s="54">
        <v>4.33</v>
      </c>
      <c r="K15" s="5">
        <f t="shared" si="0"/>
        <v>575.92095318869428</v>
      </c>
      <c r="L15" s="22">
        <f t="shared" si="1"/>
        <v>2.4937377273070465</v>
      </c>
      <c r="M15" s="405"/>
      <c r="O15" s="1"/>
      <c r="P15" s="1"/>
      <c r="Q15" s="19"/>
      <c r="R15" s="56"/>
      <c r="S15" s="21"/>
      <c r="T15" s="21"/>
      <c r="U15" s="21"/>
      <c r="V15" s="4"/>
      <c r="W15" s="57"/>
      <c r="X15" s="5"/>
      <c r="Y15" s="22"/>
    </row>
    <row r="16" spans="1:25" s="55" customFormat="1" x14ac:dyDescent="0.25">
      <c r="A16" s="404"/>
      <c r="B16" s="29" t="s">
        <v>43</v>
      </c>
      <c r="C16" s="49" t="s">
        <v>12</v>
      </c>
      <c r="D16" s="49">
        <v>178</v>
      </c>
      <c r="E16" s="29" t="s">
        <v>34</v>
      </c>
      <c r="F16" s="51">
        <v>297004.277</v>
      </c>
      <c r="G16" s="51">
        <v>5389649.9239999996</v>
      </c>
      <c r="H16" s="51">
        <v>2310.6819999999998</v>
      </c>
      <c r="I16" s="52">
        <v>3.38</v>
      </c>
      <c r="J16" s="54">
        <v>3.92</v>
      </c>
      <c r="K16" s="5">
        <f t="shared" si="0"/>
        <v>573.18347622098747</v>
      </c>
      <c r="L16" s="22">
        <f t="shared" si="1"/>
        <v>2.2468792267862705</v>
      </c>
      <c r="M16" s="405"/>
      <c r="O16" s="1"/>
      <c r="P16" s="1"/>
      <c r="Q16" s="19"/>
      <c r="R16" s="50"/>
      <c r="S16" s="21"/>
      <c r="T16" s="21"/>
      <c r="U16" s="21"/>
      <c r="V16" s="4"/>
      <c r="W16" s="32"/>
      <c r="X16" s="5"/>
      <c r="Y16" s="22"/>
    </row>
    <row r="17" spans="1:25" x14ac:dyDescent="0.25">
      <c r="A17" s="400"/>
      <c r="B17" s="1" t="s">
        <v>44</v>
      </c>
      <c r="C17" s="19" t="s">
        <v>12</v>
      </c>
      <c r="D17" s="19">
        <v>178</v>
      </c>
      <c r="E17" s="1" t="s">
        <v>34</v>
      </c>
      <c r="F17" s="21">
        <v>296425.12099999998</v>
      </c>
      <c r="G17" s="21">
        <v>5389184.5345000001</v>
      </c>
      <c r="H17" s="21">
        <v>2447.37</v>
      </c>
      <c r="I17" s="4">
        <v>2.82</v>
      </c>
      <c r="J17" s="32">
        <v>3.39</v>
      </c>
      <c r="K17" s="5">
        <f t="shared" si="0"/>
        <v>569.18601860679632</v>
      </c>
      <c r="L17" s="22">
        <f t="shared" si="1"/>
        <v>1.9295406030770395</v>
      </c>
      <c r="M17" s="401"/>
      <c r="O17" s="1"/>
      <c r="P17" s="1"/>
      <c r="Q17" s="19"/>
      <c r="R17" s="50"/>
      <c r="S17" s="21"/>
      <c r="T17" s="21"/>
      <c r="U17" s="21"/>
      <c r="V17" s="4"/>
      <c r="W17" s="32"/>
      <c r="X17" s="5"/>
      <c r="Y17" s="22"/>
    </row>
    <row r="18" spans="1:25" s="55" customFormat="1" x14ac:dyDescent="0.25">
      <c r="A18" s="404"/>
      <c r="B18" s="29" t="s">
        <v>45</v>
      </c>
      <c r="C18" s="49" t="s">
        <v>12</v>
      </c>
      <c r="D18" s="49">
        <v>180</v>
      </c>
      <c r="E18" s="29" t="s">
        <v>34</v>
      </c>
      <c r="F18" s="51">
        <v>296524.98300000001</v>
      </c>
      <c r="G18" s="51">
        <v>5388967.5029999996</v>
      </c>
      <c r="H18" s="51">
        <v>2530.2359999999999</v>
      </c>
      <c r="I18" s="52">
        <v>6.85</v>
      </c>
      <c r="J18" s="54">
        <v>7.45</v>
      </c>
      <c r="K18" s="5">
        <f t="shared" si="0"/>
        <v>590.85404195738079</v>
      </c>
      <c r="L18" s="22">
        <f t="shared" si="1"/>
        <v>4.4018626125824873</v>
      </c>
      <c r="M18" s="405"/>
      <c r="O18" s="1"/>
      <c r="P18" s="1"/>
      <c r="Q18" s="19"/>
      <c r="R18" s="50"/>
      <c r="S18" s="21"/>
      <c r="T18" s="21"/>
      <c r="U18" s="21"/>
      <c r="V18" s="4"/>
      <c r="W18" s="32"/>
      <c r="X18" s="5"/>
      <c r="Y18" s="22"/>
    </row>
    <row r="19" spans="1:25" x14ac:dyDescent="0.25">
      <c r="A19" s="400"/>
      <c r="B19" s="1" t="s">
        <v>46</v>
      </c>
      <c r="C19" s="19" t="s">
        <v>12</v>
      </c>
      <c r="D19" s="19">
        <v>180</v>
      </c>
      <c r="E19" s="1" t="s">
        <v>34</v>
      </c>
      <c r="F19" s="21">
        <v>296844.88400000002</v>
      </c>
      <c r="G19" s="21">
        <v>5388959.7649999997</v>
      </c>
      <c r="H19" s="21">
        <v>2532.5010000000002</v>
      </c>
      <c r="I19" s="4">
        <v>4.1500000000000004</v>
      </c>
      <c r="J19" s="32">
        <v>4.75</v>
      </c>
      <c r="K19" s="5">
        <f t="shared" si="0"/>
        <v>578.46858174402303</v>
      </c>
      <c r="L19" s="22">
        <f t="shared" si="1"/>
        <v>2.7477257632841097</v>
      </c>
      <c r="M19" s="401"/>
      <c r="O19" s="1"/>
      <c r="P19" s="1"/>
      <c r="Q19" s="19"/>
      <c r="R19" s="50"/>
      <c r="S19" s="21"/>
      <c r="T19" s="21"/>
      <c r="U19" s="21"/>
      <c r="V19" s="4"/>
      <c r="W19" s="32"/>
      <c r="X19" s="5"/>
      <c r="Y19" s="22"/>
    </row>
    <row r="20" spans="1:25" x14ac:dyDescent="0.25">
      <c r="A20" s="400"/>
      <c r="B20" s="1">
        <v>2</v>
      </c>
      <c r="C20" s="1" t="s">
        <v>17</v>
      </c>
      <c r="D20" s="19">
        <v>175</v>
      </c>
      <c r="E20" s="1" t="s">
        <v>34</v>
      </c>
      <c r="F20" s="21">
        <v>296528.27100000001</v>
      </c>
      <c r="G20" s="21">
        <v>5389273.4589999998</v>
      </c>
      <c r="H20" s="21">
        <v>2428.34</v>
      </c>
      <c r="I20" s="4">
        <v>3.4</v>
      </c>
      <c r="J20" s="32">
        <v>3.85</v>
      </c>
      <c r="K20" s="5">
        <f t="shared" si="0"/>
        <v>572.68762496805925</v>
      </c>
      <c r="L20" s="22">
        <f t="shared" si="1"/>
        <v>2.2048473561270283</v>
      </c>
      <c r="M20" s="401"/>
      <c r="O20" s="1"/>
      <c r="P20" s="1"/>
      <c r="Q20" s="19"/>
      <c r="R20" s="50"/>
      <c r="S20" s="21"/>
      <c r="T20" s="21"/>
      <c r="U20" s="21"/>
      <c r="V20" s="4"/>
      <c r="W20" s="32"/>
      <c r="X20" s="5"/>
      <c r="Y20" s="22"/>
    </row>
    <row r="21" spans="1:25" x14ac:dyDescent="0.25">
      <c r="A21" s="400"/>
      <c r="B21" s="1">
        <v>3</v>
      </c>
      <c r="C21" s="1" t="s">
        <v>17</v>
      </c>
      <c r="D21" s="19">
        <v>175</v>
      </c>
      <c r="E21" s="1" t="s">
        <v>34</v>
      </c>
      <c r="F21" s="21">
        <v>296592.50599999999</v>
      </c>
      <c r="G21" s="21">
        <v>5389269.8480000002</v>
      </c>
      <c r="H21" s="21">
        <v>2431.7240000000002</v>
      </c>
      <c r="I21" s="4">
        <v>3.5</v>
      </c>
      <c r="J21" s="32">
        <v>3.95</v>
      </c>
      <c r="K21" s="5">
        <f t="shared" si="0"/>
        <v>573.39327901610773</v>
      </c>
      <c r="L21" s="22">
        <f t="shared" si="1"/>
        <v>2.2649034521136255</v>
      </c>
      <c r="M21" s="401"/>
      <c r="O21" s="1"/>
      <c r="P21" s="1"/>
      <c r="Q21" s="19"/>
      <c r="R21" s="50"/>
      <c r="S21" s="21"/>
      <c r="T21" s="21"/>
      <c r="U21" s="21"/>
      <c r="V21" s="4"/>
      <c r="W21" s="32"/>
      <c r="X21" s="5"/>
      <c r="Y21" s="22"/>
    </row>
    <row r="22" spans="1:25" x14ac:dyDescent="0.25">
      <c r="A22" s="400"/>
      <c r="B22" s="1">
        <v>4</v>
      </c>
      <c r="C22" s="1" t="s">
        <v>17</v>
      </c>
      <c r="D22" s="19">
        <v>175</v>
      </c>
      <c r="E22" s="1" t="s">
        <v>34</v>
      </c>
      <c r="F22" s="21">
        <v>296654.696</v>
      </c>
      <c r="G22" s="21">
        <v>5389260.1399999997</v>
      </c>
      <c r="H22" s="21">
        <v>2432.09</v>
      </c>
      <c r="I22" s="4">
        <v>3.5</v>
      </c>
      <c r="J22" s="32">
        <v>3.95</v>
      </c>
      <c r="K22" s="5">
        <f t="shared" si="0"/>
        <v>573.39327901610773</v>
      </c>
      <c r="L22" s="22">
        <f t="shared" si="1"/>
        <v>2.2649034521136255</v>
      </c>
      <c r="M22" s="401"/>
      <c r="O22" s="1"/>
      <c r="P22" s="1"/>
      <c r="Q22" s="19"/>
      <c r="R22" s="50"/>
      <c r="S22" s="21"/>
      <c r="T22" s="21"/>
      <c r="U22" s="21"/>
      <c r="V22" s="4"/>
      <c r="W22" s="32"/>
      <c r="X22" s="5"/>
      <c r="Y22" s="22"/>
    </row>
    <row r="23" spans="1:25" x14ac:dyDescent="0.25">
      <c r="A23" s="400"/>
      <c r="B23" s="1">
        <v>5</v>
      </c>
      <c r="C23" s="1" t="s">
        <v>17</v>
      </c>
      <c r="D23" s="19">
        <v>175</v>
      </c>
      <c r="E23" s="1" t="s">
        <v>34</v>
      </c>
      <c r="F23" s="21">
        <v>296716.99200000003</v>
      </c>
      <c r="G23" s="21">
        <v>5389244.7580000004</v>
      </c>
      <c r="H23" s="21">
        <v>2431.5239999999999</v>
      </c>
      <c r="I23" s="4">
        <v>3.24</v>
      </c>
      <c r="J23" s="32">
        <v>3.6900000000000004</v>
      </c>
      <c r="K23" s="5">
        <f t="shared" si="0"/>
        <v>571.51953449914504</v>
      </c>
      <c r="L23" s="22">
        <f t="shared" si="1"/>
        <v>2.1089070823018456</v>
      </c>
      <c r="M23" s="401"/>
      <c r="O23" s="1"/>
      <c r="P23" s="19"/>
      <c r="Q23" s="19"/>
      <c r="R23" s="24"/>
      <c r="S23" s="21"/>
      <c r="T23" s="21"/>
      <c r="U23" s="21"/>
      <c r="V23" s="4"/>
      <c r="W23" s="32"/>
      <c r="X23" s="5"/>
      <c r="Y23" s="22"/>
    </row>
    <row r="24" spans="1:25" x14ac:dyDescent="0.25">
      <c r="A24" s="400"/>
      <c r="B24" s="1">
        <v>6</v>
      </c>
      <c r="C24" s="1" t="s">
        <v>17</v>
      </c>
      <c r="D24" s="19">
        <v>175</v>
      </c>
      <c r="E24" s="1" t="s">
        <v>34</v>
      </c>
      <c r="F24" s="21">
        <v>296775.80900000001</v>
      </c>
      <c r="G24" s="21">
        <v>5389225.2199999997</v>
      </c>
      <c r="H24" s="21">
        <v>2431.3820000000001</v>
      </c>
      <c r="I24" s="4">
        <v>5.95</v>
      </c>
      <c r="J24" s="32">
        <v>6.4</v>
      </c>
      <c r="K24" s="5">
        <f t="shared" si="0"/>
        <v>586.67346439687174</v>
      </c>
      <c r="L24" s="22">
        <f t="shared" si="1"/>
        <v>3.7547101721399794</v>
      </c>
      <c r="M24" s="401"/>
      <c r="O24" s="1"/>
      <c r="P24" s="19"/>
      <c r="Q24" s="19"/>
      <c r="R24" s="24"/>
      <c r="S24" s="21"/>
      <c r="T24" s="21"/>
      <c r="U24" s="21"/>
      <c r="V24" s="4"/>
      <c r="W24" s="32"/>
      <c r="X24" s="5"/>
      <c r="Y24" s="22"/>
    </row>
    <row r="25" spans="1:25" x14ac:dyDescent="0.25">
      <c r="A25" s="400"/>
      <c r="B25" s="1">
        <v>7</v>
      </c>
      <c r="C25" s="1" t="s">
        <v>17</v>
      </c>
      <c r="D25" s="19">
        <v>175</v>
      </c>
      <c r="E25" s="1" t="s">
        <v>34</v>
      </c>
      <c r="F25" s="21">
        <v>296837.35600000003</v>
      </c>
      <c r="G25" s="21">
        <v>5389218.2039999999</v>
      </c>
      <c r="H25" s="21">
        <v>2435.25</v>
      </c>
      <c r="I25" s="4">
        <v>3.5</v>
      </c>
      <c r="J25" s="32">
        <v>3.95</v>
      </c>
      <c r="K25" s="5">
        <f t="shared" si="0"/>
        <v>573.39327901610773</v>
      </c>
      <c r="L25" s="22">
        <f t="shared" si="1"/>
        <v>2.2649034521136255</v>
      </c>
      <c r="M25" s="401"/>
      <c r="O25" s="29"/>
      <c r="P25" s="49"/>
      <c r="Q25" s="49"/>
      <c r="R25" s="58"/>
      <c r="S25" s="51"/>
      <c r="T25" s="51"/>
      <c r="U25" s="51"/>
      <c r="V25" s="52"/>
      <c r="W25" s="54"/>
      <c r="X25" s="5"/>
      <c r="Y25" s="22"/>
    </row>
    <row r="26" spans="1:25" x14ac:dyDescent="0.25">
      <c r="A26" s="400"/>
      <c r="B26" s="1">
        <v>8</v>
      </c>
      <c r="C26" s="1" t="s">
        <v>17</v>
      </c>
      <c r="D26" s="19">
        <v>175</v>
      </c>
      <c r="E26" s="1" t="s">
        <v>34</v>
      </c>
      <c r="F26" s="21">
        <v>296901.06300000002</v>
      </c>
      <c r="G26" s="21">
        <v>5389212.7889999999</v>
      </c>
      <c r="H26" s="21">
        <v>2437.8649999999998</v>
      </c>
      <c r="I26" s="4">
        <v>5.35</v>
      </c>
      <c r="J26" s="32">
        <v>5.8</v>
      </c>
      <c r="K26" s="5">
        <f t="shared" si="0"/>
        <v>583.96449203312375</v>
      </c>
      <c r="L26" s="22">
        <f t="shared" si="1"/>
        <v>3.3869940537921175</v>
      </c>
      <c r="M26" s="401"/>
      <c r="O26" s="59"/>
      <c r="P26" s="59"/>
      <c r="Q26" s="50"/>
      <c r="U26" s="6"/>
      <c r="V26" s="6"/>
      <c r="W26" s="19"/>
    </row>
    <row r="27" spans="1:25" ht="14.4" x14ac:dyDescent="0.3">
      <c r="A27" s="400"/>
      <c r="B27" s="1">
        <v>9</v>
      </c>
      <c r="C27" s="1" t="s">
        <v>17</v>
      </c>
      <c r="D27" s="19">
        <v>175</v>
      </c>
      <c r="E27" s="1" t="s">
        <v>34</v>
      </c>
      <c r="F27" s="21">
        <v>296964.60100000002</v>
      </c>
      <c r="G27" s="21">
        <v>5389212.216</v>
      </c>
      <c r="H27" s="21">
        <v>2441.1</v>
      </c>
      <c r="I27" s="4">
        <v>5.7</v>
      </c>
      <c r="J27" s="32">
        <v>6.15</v>
      </c>
      <c r="K27" s="5">
        <f t="shared" si="0"/>
        <v>585.57694483956129</v>
      </c>
      <c r="L27" s="22">
        <f t="shared" si="1"/>
        <v>3.6012982107633018</v>
      </c>
      <c r="M27" s="401"/>
      <c r="O27" s="59"/>
      <c r="P27" s="59"/>
      <c r="Q27" s="50"/>
      <c r="T27" s="28"/>
      <c r="U27" s="2"/>
      <c r="V27" s="2"/>
      <c r="W27" s="2"/>
      <c r="X27" s="2"/>
      <c r="Y27" s="2"/>
    </row>
    <row r="28" spans="1:25" ht="14.4" x14ac:dyDescent="0.3">
      <c r="A28" s="400"/>
      <c r="B28" s="1">
        <v>11</v>
      </c>
      <c r="C28" s="1" t="s">
        <v>17</v>
      </c>
      <c r="D28" s="19">
        <v>175</v>
      </c>
      <c r="E28" s="1" t="s">
        <v>13</v>
      </c>
      <c r="F28" s="21">
        <v>297078.56</v>
      </c>
      <c r="G28" s="21">
        <v>5389209.9699999997</v>
      </c>
      <c r="H28" s="21">
        <v>2442.0500000000002</v>
      </c>
      <c r="I28" s="4">
        <v>5.74</v>
      </c>
      <c r="J28" s="32">
        <v>6.19</v>
      </c>
      <c r="K28" s="5">
        <f t="shared" si="0"/>
        <v>585.75535065080112</v>
      </c>
      <c r="L28" s="22">
        <f t="shared" si="1"/>
        <v>3.6258256205284591</v>
      </c>
      <c r="M28" s="401"/>
      <c r="O28" s="59"/>
      <c r="P28" s="59"/>
      <c r="Q28" s="50"/>
      <c r="T28" s="28"/>
      <c r="U28" s="2"/>
      <c r="V28" s="4"/>
      <c r="W28" s="4"/>
      <c r="X28" s="2"/>
      <c r="Y28" s="4"/>
    </row>
    <row r="29" spans="1:25" ht="14.4" x14ac:dyDescent="0.3">
      <c r="A29" s="400"/>
      <c r="B29" s="29">
        <v>1</v>
      </c>
      <c r="C29" s="29" t="s">
        <v>47</v>
      </c>
      <c r="D29" s="49">
        <v>160</v>
      </c>
      <c r="E29" s="20" t="s">
        <v>34</v>
      </c>
      <c r="F29" s="51">
        <v>297294.78744182602</v>
      </c>
      <c r="G29" s="51">
        <v>5389940.2081360901</v>
      </c>
      <c r="H29" s="51">
        <v>2317.1350000000002</v>
      </c>
      <c r="I29" s="52">
        <v>6.02</v>
      </c>
      <c r="J29" s="32">
        <v>6.02</v>
      </c>
      <c r="K29" s="5">
        <f t="shared" si="0"/>
        <v>584.98900628924719</v>
      </c>
      <c r="L29" s="22">
        <f t="shared" si="1"/>
        <v>3.5216338178612681</v>
      </c>
      <c r="M29" s="401"/>
      <c r="O29" s="59"/>
      <c r="P29" s="59"/>
      <c r="Q29" s="50"/>
      <c r="T29" s="28"/>
      <c r="U29" s="2"/>
      <c r="V29" s="4"/>
      <c r="W29" s="4"/>
      <c r="X29" s="2"/>
      <c r="Y29" s="4"/>
    </row>
    <row r="30" spans="1:25" ht="14.4" x14ac:dyDescent="0.3">
      <c r="A30" s="400"/>
      <c r="B30" s="1">
        <v>2</v>
      </c>
      <c r="C30" s="1" t="s">
        <v>47</v>
      </c>
      <c r="D30" s="19">
        <v>160</v>
      </c>
      <c r="E30" s="20" t="s">
        <v>34</v>
      </c>
      <c r="F30" s="21">
        <v>297254.41720192798</v>
      </c>
      <c r="G30" s="21">
        <v>5389888.7286931099</v>
      </c>
      <c r="H30" s="21">
        <v>2308.9650000000001</v>
      </c>
      <c r="I30" s="4">
        <v>4.71</v>
      </c>
      <c r="J30" s="32">
        <v>4.71</v>
      </c>
      <c r="K30" s="5">
        <f t="shared" si="0"/>
        <v>578.23586154103157</v>
      </c>
      <c r="L30" s="22">
        <f t="shared" si="1"/>
        <v>2.7234909078582588</v>
      </c>
      <c r="M30" s="401"/>
      <c r="O30" s="59"/>
      <c r="P30" s="59"/>
      <c r="Q30" s="50"/>
      <c r="T30" s="28"/>
      <c r="U30" s="2"/>
      <c r="V30" s="4"/>
      <c r="W30" s="4"/>
      <c r="X30" s="2"/>
      <c r="Y30" s="4"/>
    </row>
    <row r="31" spans="1:25" ht="14.4" x14ac:dyDescent="0.3">
      <c r="A31" s="400"/>
      <c r="B31" s="1">
        <v>3</v>
      </c>
      <c r="C31" s="1" t="s">
        <v>47</v>
      </c>
      <c r="D31" s="19">
        <v>160</v>
      </c>
      <c r="E31" s="20" t="s">
        <v>34</v>
      </c>
      <c r="F31" s="21">
        <v>297207.29888672999</v>
      </c>
      <c r="G31" s="21">
        <v>5389839.3541014995</v>
      </c>
      <c r="H31" s="21">
        <v>2306.8490000000002</v>
      </c>
      <c r="I31" s="4">
        <v>4.67</v>
      </c>
      <c r="J31" s="32">
        <v>4.67</v>
      </c>
      <c r="K31" s="5">
        <f t="shared" si="0"/>
        <v>578.00115649358418</v>
      </c>
      <c r="L31" s="22">
        <f t="shared" si="1"/>
        <v>2.6992654008250381</v>
      </c>
      <c r="M31" s="401"/>
      <c r="O31" s="59"/>
      <c r="P31" s="59"/>
      <c r="Q31" s="50"/>
      <c r="T31" s="28"/>
      <c r="U31" s="2"/>
      <c r="V31" s="4"/>
      <c r="W31" s="4"/>
      <c r="X31" s="2"/>
      <c r="Y31" s="4"/>
    </row>
    <row r="32" spans="1:25" ht="14.4" x14ac:dyDescent="0.3">
      <c r="A32" s="400"/>
      <c r="B32" s="1">
        <v>4</v>
      </c>
      <c r="C32" s="1" t="s">
        <v>47</v>
      </c>
      <c r="D32" s="19">
        <v>160</v>
      </c>
      <c r="E32" s="20" t="s">
        <v>34</v>
      </c>
      <c r="F32" s="21">
        <v>297158.06333365798</v>
      </c>
      <c r="G32" s="21">
        <v>5389791.6286536204</v>
      </c>
      <c r="H32" s="21">
        <v>2304.1190000000001</v>
      </c>
      <c r="I32" s="4">
        <v>3.86</v>
      </c>
      <c r="J32" s="32">
        <v>3.86</v>
      </c>
      <c r="K32" s="5">
        <f t="shared" si="0"/>
        <v>572.75901022209644</v>
      </c>
      <c r="L32" s="22">
        <f t="shared" si="1"/>
        <v>2.2108497794572921</v>
      </c>
      <c r="M32" s="401"/>
      <c r="O32" s="60"/>
      <c r="P32" s="60"/>
      <c r="Q32" s="56"/>
      <c r="T32" s="28"/>
      <c r="U32" s="2"/>
      <c r="V32" s="4"/>
      <c r="W32" s="4"/>
      <c r="X32" s="2"/>
      <c r="Y32" s="4"/>
    </row>
    <row r="33" spans="1:25" ht="14.4" x14ac:dyDescent="0.3">
      <c r="A33" s="400"/>
      <c r="B33" s="1">
        <v>5</v>
      </c>
      <c r="C33" s="1" t="s">
        <v>47</v>
      </c>
      <c r="D33" s="19">
        <v>160</v>
      </c>
      <c r="E33" s="33" t="s">
        <v>34</v>
      </c>
      <c r="F33" s="21">
        <v>297107.521777088</v>
      </c>
      <c r="G33" s="21">
        <v>5389743.6722430596</v>
      </c>
      <c r="H33" s="21">
        <v>2308.0259999999998</v>
      </c>
      <c r="I33" s="33">
        <v>3.54</v>
      </c>
      <c r="J33" s="33">
        <v>3.54</v>
      </c>
      <c r="K33" s="5">
        <f t="shared" si="0"/>
        <v>570.37750340432206</v>
      </c>
      <c r="L33" s="22">
        <f t="shared" si="1"/>
        <v>2.0191363620513001</v>
      </c>
      <c r="M33" s="401"/>
      <c r="O33" s="59"/>
      <c r="P33" s="59"/>
      <c r="Q33" s="50"/>
      <c r="T33" s="28"/>
      <c r="U33" s="2"/>
      <c r="V33" s="4"/>
      <c r="W33" s="4"/>
      <c r="X33" s="2"/>
      <c r="Y33" s="4"/>
    </row>
    <row r="34" spans="1:25" x14ac:dyDescent="0.25">
      <c r="A34" s="400"/>
      <c r="B34" s="1">
        <v>6</v>
      </c>
      <c r="C34" s="1" t="s">
        <v>47</v>
      </c>
      <c r="D34" s="19">
        <v>160</v>
      </c>
      <c r="E34" s="33" t="s">
        <v>34</v>
      </c>
      <c r="F34" s="21">
        <v>297056.72128608602</v>
      </c>
      <c r="G34" s="21">
        <v>5389696.5963389399</v>
      </c>
      <c r="H34" s="21">
        <v>2310.9360000000001</v>
      </c>
      <c r="I34" s="33">
        <v>3.46</v>
      </c>
      <c r="J34" s="33">
        <v>3.46</v>
      </c>
      <c r="K34" s="5">
        <f t="shared" si="0"/>
        <v>569.7484703026073</v>
      </c>
      <c r="L34" s="22">
        <f t="shared" si="1"/>
        <v>1.9713297072470213</v>
      </c>
      <c r="M34" s="401"/>
      <c r="O34" s="59"/>
      <c r="P34" s="59"/>
      <c r="Q34" s="61"/>
      <c r="U34" s="6"/>
      <c r="V34" s="6"/>
      <c r="W34" s="19"/>
    </row>
    <row r="35" spans="1:25" x14ac:dyDescent="0.25">
      <c r="A35" s="400"/>
      <c r="B35" s="1">
        <v>7</v>
      </c>
      <c r="C35" s="1" t="s">
        <v>47</v>
      </c>
      <c r="D35" s="19">
        <v>160</v>
      </c>
      <c r="E35" s="33" t="s">
        <v>34</v>
      </c>
      <c r="F35" s="21">
        <v>297005.916308599</v>
      </c>
      <c r="G35" s="21">
        <v>5389652.2708060499</v>
      </c>
      <c r="H35" s="21">
        <v>2310.4989999999998</v>
      </c>
      <c r="I35" s="33">
        <v>4.29</v>
      </c>
      <c r="J35" s="33">
        <v>4.29</v>
      </c>
      <c r="K35" s="5">
        <f t="shared" si="0"/>
        <v>575.6655546037739</v>
      </c>
      <c r="L35" s="22">
        <f t="shared" si="1"/>
        <v>2.46960522925019</v>
      </c>
      <c r="M35" s="401"/>
      <c r="O35" s="1"/>
      <c r="P35" s="19"/>
      <c r="Q35" s="19"/>
      <c r="R35" s="24"/>
      <c r="S35" s="21"/>
      <c r="T35" s="21"/>
      <c r="U35" s="21"/>
      <c r="V35" s="4"/>
      <c r="W35" s="32"/>
      <c r="X35" s="5"/>
      <c r="Y35" s="22"/>
    </row>
    <row r="36" spans="1:25" x14ac:dyDescent="0.25">
      <c r="A36" s="400"/>
      <c r="B36" s="1">
        <v>8</v>
      </c>
      <c r="C36" s="1" t="s">
        <v>47</v>
      </c>
      <c r="D36" s="19">
        <v>160</v>
      </c>
      <c r="E36" s="33" t="s">
        <v>34</v>
      </c>
      <c r="F36" s="21">
        <v>296953.22354104498</v>
      </c>
      <c r="G36" s="21">
        <v>5389610.3704641797</v>
      </c>
      <c r="H36" s="21">
        <v>2322.5929999999998</v>
      </c>
      <c r="I36" s="33">
        <v>4.38</v>
      </c>
      <c r="J36" s="33">
        <v>4.38</v>
      </c>
      <c r="K36" s="5">
        <f t="shared" si="0"/>
        <v>576.23690384644317</v>
      </c>
      <c r="L36" s="22">
        <f t="shared" si="1"/>
        <v>2.5239176388474212</v>
      </c>
      <c r="M36" s="401"/>
      <c r="O36" s="1"/>
      <c r="P36" s="19"/>
      <c r="Q36" s="19"/>
      <c r="R36" s="24"/>
      <c r="S36" s="21"/>
      <c r="T36" s="21"/>
      <c r="U36" s="21"/>
      <c r="V36" s="4"/>
      <c r="W36" s="32"/>
      <c r="X36" s="5"/>
      <c r="Y36" s="22"/>
    </row>
    <row r="37" spans="1:25" x14ac:dyDescent="0.25">
      <c r="A37" s="400"/>
      <c r="B37" s="1">
        <v>9</v>
      </c>
      <c r="C37" s="1" t="s">
        <v>47</v>
      </c>
      <c r="D37" s="19">
        <v>160</v>
      </c>
      <c r="E37" s="20" t="s">
        <v>34</v>
      </c>
      <c r="F37" s="21">
        <v>296901.379763212</v>
      </c>
      <c r="G37" s="21">
        <v>5389567.2172455899</v>
      </c>
      <c r="H37" s="21">
        <v>2335.0010000000002</v>
      </c>
      <c r="I37" s="4">
        <v>4.0199999999999996</v>
      </c>
      <c r="J37" s="32">
        <v>4.0199999999999996</v>
      </c>
      <c r="K37" s="5">
        <f t="shared" si="0"/>
        <v>573.87668667850062</v>
      </c>
      <c r="L37" s="22">
        <f t="shared" si="1"/>
        <v>2.3069842804475726</v>
      </c>
      <c r="M37" s="401"/>
      <c r="O37" s="29"/>
      <c r="P37" s="49"/>
      <c r="Q37" s="49"/>
      <c r="R37" s="58"/>
      <c r="S37" s="51"/>
      <c r="T37" s="51"/>
      <c r="U37" s="51"/>
      <c r="V37" s="52"/>
      <c r="W37" s="54"/>
      <c r="X37" s="5"/>
      <c r="Y37" s="22"/>
    </row>
    <row r="38" spans="1:25" x14ac:dyDescent="0.25">
      <c r="A38" s="400"/>
      <c r="B38" s="1">
        <v>10</v>
      </c>
      <c r="C38" s="1" t="s">
        <v>47</v>
      </c>
      <c r="D38" s="19">
        <v>160</v>
      </c>
      <c r="E38" s="20" t="s">
        <v>34</v>
      </c>
      <c r="F38" s="21">
        <v>296848.85585249198</v>
      </c>
      <c r="G38" s="21">
        <v>5389525.1616500597</v>
      </c>
      <c r="H38" s="21">
        <v>2346.212</v>
      </c>
      <c r="I38" s="4">
        <v>4.5199999999999996</v>
      </c>
      <c r="J38" s="32">
        <v>4.5199999999999996</v>
      </c>
      <c r="K38" s="5">
        <f t="shared" si="0"/>
        <v>577.1027415585969</v>
      </c>
      <c r="L38" s="22">
        <f t="shared" si="1"/>
        <v>2.6085043918448574</v>
      </c>
      <c r="M38" s="401"/>
      <c r="O38" s="1"/>
      <c r="P38" s="19"/>
      <c r="Q38" s="19"/>
      <c r="R38" s="24"/>
      <c r="S38" s="21"/>
      <c r="T38" s="21"/>
      <c r="U38" s="21"/>
      <c r="V38" s="4"/>
      <c r="W38" s="32"/>
      <c r="X38" s="5"/>
      <c r="Y38" s="22"/>
    </row>
    <row r="39" spans="1:25" x14ac:dyDescent="0.25">
      <c r="A39" s="400"/>
      <c r="B39" s="1">
        <v>11</v>
      </c>
      <c r="C39" s="1" t="s">
        <v>47</v>
      </c>
      <c r="D39" s="19">
        <v>160</v>
      </c>
      <c r="E39" s="20" t="s">
        <v>34</v>
      </c>
      <c r="F39" s="21">
        <v>296797.61981129303</v>
      </c>
      <c r="G39" s="21">
        <v>5389476.1710168803</v>
      </c>
      <c r="H39" s="21">
        <v>2363.81</v>
      </c>
      <c r="I39" s="4">
        <v>4.57</v>
      </c>
      <c r="J39" s="32">
        <v>4.57</v>
      </c>
      <c r="K39" s="5">
        <f t="shared" si="0"/>
        <v>577.40548388581135</v>
      </c>
      <c r="L39" s="22">
        <f t="shared" si="1"/>
        <v>2.6387430613581579</v>
      </c>
      <c r="M39" s="401"/>
      <c r="O39" s="1"/>
      <c r="P39" s="19"/>
      <c r="Q39" s="19"/>
      <c r="R39" s="24"/>
      <c r="S39" s="21"/>
      <c r="T39" s="21"/>
      <c r="U39" s="21"/>
      <c r="V39" s="4"/>
      <c r="W39" s="32"/>
      <c r="X39" s="5"/>
      <c r="Y39" s="22"/>
    </row>
    <row r="40" spans="1:25" x14ac:dyDescent="0.25">
      <c r="A40" s="400"/>
      <c r="B40" s="1">
        <v>12</v>
      </c>
      <c r="C40" s="1" t="s">
        <v>47</v>
      </c>
      <c r="D40" s="19">
        <v>160</v>
      </c>
      <c r="E40" s="20" t="s">
        <v>34</v>
      </c>
      <c r="F40" s="21">
        <v>296744.94474203303</v>
      </c>
      <c r="G40" s="21">
        <v>5389437.5681361696</v>
      </c>
      <c r="H40" s="21">
        <v>2369.2570000000001</v>
      </c>
      <c r="I40" s="4">
        <v>4.37</v>
      </c>
      <c r="J40" s="32">
        <v>4.37</v>
      </c>
      <c r="K40" s="5">
        <f t="shared" si="0"/>
        <v>576.17400324762934</v>
      </c>
      <c r="L40" s="22">
        <f t="shared" si="1"/>
        <v>2.5178803941921402</v>
      </c>
      <c r="M40" s="401"/>
      <c r="O40" s="29"/>
      <c r="P40" s="49"/>
      <c r="Q40" s="49"/>
      <c r="R40" s="62"/>
      <c r="S40" s="51"/>
      <c r="T40" s="51"/>
      <c r="U40" s="51"/>
      <c r="V40" s="52"/>
      <c r="W40" s="54"/>
      <c r="X40" s="5"/>
      <c r="Y40" s="22"/>
    </row>
    <row r="41" spans="1:25" x14ac:dyDescent="0.25">
      <c r="A41" s="400"/>
      <c r="B41" s="1">
        <v>13</v>
      </c>
      <c r="C41" s="1" t="s">
        <v>47</v>
      </c>
      <c r="D41" s="19">
        <v>160</v>
      </c>
      <c r="E41" s="20" t="s">
        <v>34</v>
      </c>
      <c r="F41" s="21">
        <v>296692.21323949198</v>
      </c>
      <c r="G41" s="21">
        <v>5389396.3729090998</v>
      </c>
      <c r="H41" s="21">
        <v>2383.71</v>
      </c>
      <c r="I41" s="4">
        <v>5.28</v>
      </c>
      <c r="J41" s="32">
        <v>5.28</v>
      </c>
      <c r="K41" s="5">
        <f t="shared" si="0"/>
        <v>581.3795822831064</v>
      </c>
      <c r="L41" s="22">
        <f t="shared" si="1"/>
        <v>3.0696841944548017</v>
      </c>
      <c r="M41" s="401"/>
      <c r="O41" s="29"/>
      <c r="P41" s="49"/>
      <c r="Q41" s="49"/>
      <c r="R41" s="62"/>
      <c r="S41" s="51"/>
      <c r="T41" s="51"/>
      <c r="U41" s="51"/>
      <c r="V41" s="52"/>
      <c r="W41" s="54"/>
      <c r="X41" s="5"/>
      <c r="Y41" s="22"/>
    </row>
    <row r="42" spans="1:25" x14ac:dyDescent="0.25">
      <c r="A42" s="400"/>
      <c r="B42" s="1">
        <v>14</v>
      </c>
      <c r="C42" s="1" t="s">
        <v>47</v>
      </c>
      <c r="D42" s="19">
        <v>160</v>
      </c>
      <c r="E42" s="20" t="s">
        <v>34</v>
      </c>
      <c r="F42" s="21">
        <v>296638.04161218199</v>
      </c>
      <c r="G42" s="21">
        <v>5389355.2052236302</v>
      </c>
      <c r="H42" s="21">
        <v>2399.5709999999999</v>
      </c>
      <c r="I42" s="4">
        <v>5.57</v>
      </c>
      <c r="J42" s="32">
        <v>5.57</v>
      </c>
      <c r="K42" s="5">
        <f t="shared" si="0"/>
        <v>582.85099448935262</v>
      </c>
      <c r="L42" s="22">
        <f t="shared" si="1"/>
        <v>3.2464800393056943</v>
      </c>
      <c r="M42" s="401"/>
      <c r="O42" s="29"/>
      <c r="P42" s="49"/>
      <c r="Q42" s="49"/>
      <c r="R42" s="62"/>
      <c r="S42" s="51"/>
      <c r="T42" s="51"/>
      <c r="U42" s="51"/>
      <c r="V42" s="52"/>
      <c r="W42" s="54"/>
      <c r="X42" s="5"/>
      <c r="Y42" s="22"/>
    </row>
    <row r="43" spans="1:25" x14ac:dyDescent="0.25">
      <c r="A43" s="400"/>
      <c r="B43" s="1">
        <v>15</v>
      </c>
      <c r="C43" s="1" t="s">
        <v>47</v>
      </c>
      <c r="D43" s="19">
        <v>160</v>
      </c>
      <c r="E43" s="20" t="s">
        <v>34</v>
      </c>
      <c r="F43" s="21">
        <v>296584.116468783</v>
      </c>
      <c r="G43" s="21">
        <v>5389314.7684788899</v>
      </c>
      <c r="H43" s="21">
        <v>2415.7890000000002</v>
      </c>
      <c r="I43" s="4">
        <v>3.23</v>
      </c>
      <c r="J43" s="32">
        <v>3.23</v>
      </c>
      <c r="K43" s="5">
        <f t="shared" si="0"/>
        <v>567.85553593455802</v>
      </c>
      <c r="L43" s="22">
        <f t="shared" si="1"/>
        <v>1.8341733810686225</v>
      </c>
      <c r="M43" s="401"/>
      <c r="O43" s="1"/>
      <c r="P43" s="19"/>
      <c r="Q43" s="19"/>
      <c r="R43" s="24"/>
      <c r="S43" s="21"/>
      <c r="T43" s="21"/>
      <c r="U43" s="21"/>
      <c r="V43" s="4"/>
      <c r="W43" s="32"/>
      <c r="X43" s="5"/>
      <c r="Y43" s="22"/>
    </row>
    <row r="44" spans="1:25" x14ac:dyDescent="0.25">
      <c r="A44" s="400"/>
      <c r="B44" s="1">
        <v>16</v>
      </c>
      <c r="C44" s="1" t="s">
        <v>47</v>
      </c>
      <c r="D44" s="19">
        <v>160</v>
      </c>
      <c r="E44" s="20" t="s">
        <v>34</v>
      </c>
      <c r="F44" s="21">
        <v>296529.40055061498</v>
      </c>
      <c r="G44" s="21">
        <v>5389273.4537370503</v>
      </c>
      <c r="H44" s="21">
        <v>2427.3310000000001</v>
      </c>
      <c r="I44" s="4">
        <v>4.3600000000000003</v>
      </c>
      <c r="J44" s="32">
        <v>4.3600000000000003</v>
      </c>
      <c r="K44" s="5">
        <f t="shared" si="0"/>
        <v>576.1109585465158</v>
      </c>
      <c r="L44" s="22">
        <f t="shared" si="1"/>
        <v>2.5118437792628092</v>
      </c>
      <c r="M44" s="401"/>
      <c r="O44" s="1"/>
      <c r="P44" s="19"/>
      <c r="Q44" s="19"/>
      <c r="R44" s="24"/>
      <c r="S44" s="21"/>
      <c r="T44" s="21"/>
      <c r="U44" s="21"/>
      <c r="V44" s="4"/>
      <c r="W44" s="32"/>
      <c r="X44" s="5"/>
      <c r="Y44" s="22"/>
    </row>
    <row r="45" spans="1:25" x14ac:dyDescent="0.25">
      <c r="A45" s="400"/>
      <c r="B45" s="1">
        <v>17</v>
      </c>
      <c r="C45" s="1" t="s">
        <v>47</v>
      </c>
      <c r="D45" s="19">
        <v>160</v>
      </c>
      <c r="E45" s="20" t="s">
        <v>34</v>
      </c>
      <c r="F45" s="21">
        <v>296475.78049492399</v>
      </c>
      <c r="G45" s="21">
        <v>5389231.3470004797</v>
      </c>
      <c r="H45" s="21">
        <v>2439.498</v>
      </c>
      <c r="I45" s="4">
        <v>0.82</v>
      </c>
      <c r="J45" s="32">
        <v>0.82</v>
      </c>
      <c r="K45" s="5">
        <f t="shared" si="0"/>
        <v>530.1288286172587</v>
      </c>
      <c r="L45" s="22">
        <f t="shared" si="1"/>
        <v>0.43470563946615215</v>
      </c>
      <c r="M45" s="401"/>
      <c r="O45" s="29"/>
      <c r="P45" s="49"/>
      <c r="Q45" s="49"/>
      <c r="R45" s="62"/>
      <c r="S45" s="51"/>
      <c r="T45" s="51"/>
      <c r="U45" s="51"/>
      <c r="V45" s="52"/>
      <c r="W45" s="54"/>
      <c r="X45" s="5"/>
      <c r="Y45" s="22"/>
    </row>
    <row r="46" spans="1:25" x14ac:dyDescent="0.25">
      <c r="A46" s="400"/>
      <c r="B46" s="1">
        <v>17.5</v>
      </c>
      <c r="C46" s="1" t="s">
        <v>47</v>
      </c>
      <c r="D46" s="19">
        <v>160</v>
      </c>
      <c r="E46" s="20" t="s">
        <v>34</v>
      </c>
      <c r="F46" s="21">
        <v>296449.84148613201</v>
      </c>
      <c r="G46" s="21">
        <v>5389208.2341831597</v>
      </c>
      <c r="H46" s="21">
        <v>2441.0390000000002</v>
      </c>
      <c r="I46" s="4">
        <v>2.44</v>
      </c>
      <c r="J46" s="32">
        <v>2.44</v>
      </c>
      <c r="K46" s="5">
        <f t="shared" si="0"/>
        <v>560.13689404363731</v>
      </c>
      <c r="L46" s="22">
        <f t="shared" si="1"/>
        <v>1.3667340214664749</v>
      </c>
      <c r="M46" s="401"/>
      <c r="O46" s="29"/>
      <c r="P46" s="49"/>
      <c r="Q46" s="49"/>
      <c r="R46" s="62"/>
      <c r="S46" s="51"/>
      <c r="T46" s="51"/>
      <c r="U46" s="51"/>
      <c r="V46" s="52"/>
      <c r="W46" s="54"/>
      <c r="X46" s="5"/>
      <c r="Y46" s="22"/>
    </row>
    <row r="47" spans="1:25" x14ac:dyDescent="0.25">
      <c r="A47" s="400"/>
      <c r="B47" s="1">
        <v>18</v>
      </c>
      <c r="C47" s="1" t="s">
        <v>47</v>
      </c>
      <c r="D47" s="19">
        <v>160</v>
      </c>
      <c r="E47" s="33" t="s">
        <v>34</v>
      </c>
      <c r="F47" s="21">
        <v>296423.31986293802</v>
      </c>
      <c r="G47" s="21">
        <v>5389187.0725301998</v>
      </c>
      <c r="H47" s="21">
        <v>2446.1190000000001</v>
      </c>
      <c r="I47" s="4">
        <v>3.25</v>
      </c>
      <c r="J47" s="32">
        <v>3.25</v>
      </c>
      <c r="K47" s="5">
        <f t="shared" si="0"/>
        <v>568.02540684432574</v>
      </c>
      <c r="L47" s="22">
        <f t="shared" si="1"/>
        <v>1.8460825722440588</v>
      </c>
      <c r="M47" s="401"/>
      <c r="O47" s="1"/>
      <c r="P47" s="19"/>
      <c r="Q47" s="19"/>
      <c r="R47" s="24"/>
      <c r="S47" s="21"/>
      <c r="T47" s="21"/>
      <c r="U47" s="21"/>
      <c r="V47" s="4"/>
      <c r="W47" s="32"/>
      <c r="X47" s="5"/>
      <c r="Y47" s="22"/>
    </row>
    <row r="48" spans="1:25" x14ac:dyDescent="0.25">
      <c r="A48" s="400"/>
      <c r="B48" s="1">
        <v>18.5</v>
      </c>
      <c r="C48" s="1" t="s">
        <v>47</v>
      </c>
      <c r="D48" s="19">
        <v>160</v>
      </c>
      <c r="E48" s="33" t="s">
        <v>34</v>
      </c>
      <c r="F48" s="21">
        <v>296395.76500000001</v>
      </c>
      <c r="G48" s="21">
        <v>5389167.2560000001</v>
      </c>
      <c r="H48" s="21">
        <v>2454.1469999999999</v>
      </c>
      <c r="I48" s="4">
        <v>3.89</v>
      </c>
      <c r="J48" s="32">
        <v>3.89</v>
      </c>
      <c r="K48" s="5">
        <f t="shared" si="0"/>
        <v>572.97206160882979</v>
      </c>
      <c r="L48" s="22">
        <f t="shared" si="1"/>
        <v>2.2288613196583476</v>
      </c>
      <c r="M48" s="401"/>
      <c r="O48" s="29"/>
      <c r="P48" s="49"/>
      <c r="Q48" s="49"/>
      <c r="R48" s="62"/>
      <c r="S48" s="51"/>
      <c r="T48" s="51"/>
      <c r="U48" s="51"/>
      <c r="V48" s="52"/>
      <c r="W48" s="54"/>
      <c r="X48" s="5"/>
      <c r="Y48" s="22"/>
    </row>
    <row r="49" spans="1:25" x14ac:dyDescent="0.25">
      <c r="A49" s="400"/>
      <c r="B49" s="29">
        <v>1</v>
      </c>
      <c r="C49" s="29" t="s">
        <v>18</v>
      </c>
      <c r="D49" s="49">
        <v>160</v>
      </c>
      <c r="E49" s="20" t="s">
        <v>34</v>
      </c>
      <c r="F49" s="51">
        <v>297383.07103364699</v>
      </c>
      <c r="G49" s="51">
        <v>5389643.9219730599</v>
      </c>
      <c r="H49" s="51">
        <v>2381.817</v>
      </c>
      <c r="I49" s="52">
        <v>5.73</v>
      </c>
      <c r="J49" s="32">
        <v>5.73</v>
      </c>
      <c r="K49" s="5">
        <f t="shared" si="0"/>
        <v>583.63034569006663</v>
      </c>
      <c r="L49" s="22">
        <f t="shared" si="1"/>
        <v>3.3442018808040821</v>
      </c>
      <c r="M49" s="401"/>
      <c r="O49" s="1"/>
      <c r="P49" s="19"/>
      <c r="Q49" s="19"/>
      <c r="R49" s="24"/>
      <c r="S49" s="21"/>
      <c r="T49" s="21"/>
      <c r="U49" s="21"/>
      <c r="V49" s="4"/>
      <c r="W49" s="32"/>
      <c r="X49" s="5"/>
      <c r="Y49" s="22"/>
    </row>
    <row r="50" spans="1:25" x14ac:dyDescent="0.25">
      <c r="A50" s="400"/>
      <c r="B50" s="1">
        <v>1.5</v>
      </c>
      <c r="C50" s="1" t="s">
        <v>18</v>
      </c>
      <c r="D50" s="19">
        <v>160</v>
      </c>
      <c r="E50" s="20" t="s">
        <v>34</v>
      </c>
      <c r="F50" s="21">
        <v>297360.05270187202</v>
      </c>
      <c r="G50" s="21">
        <v>5389618.5777369998</v>
      </c>
      <c r="H50" s="21">
        <v>2377.759</v>
      </c>
      <c r="I50" s="4">
        <v>6.1</v>
      </c>
      <c r="J50" s="32">
        <v>6.1</v>
      </c>
      <c r="K50" s="5">
        <f t="shared" si="0"/>
        <v>585.35229869408226</v>
      </c>
      <c r="L50" s="22">
        <f t="shared" si="1"/>
        <v>3.5706490220339013</v>
      </c>
      <c r="M50" s="401"/>
      <c r="O50" s="7"/>
      <c r="P50" s="7"/>
      <c r="U50" s="6"/>
      <c r="V50" s="6"/>
      <c r="W50" s="49"/>
    </row>
    <row r="51" spans="1:25" ht="14.4" x14ac:dyDescent="0.3">
      <c r="A51" s="400"/>
      <c r="B51" s="1">
        <v>2</v>
      </c>
      <c r="C51" s="1" t="s">
        <v>18</v>
      </c>
      <c r="D51" s="19">
        <v>160</v>
      </c>
      <c r="E51" s="20" t="s">
        <v>34</v>
      </c>
      <c r="F51" s="21">
        <v>297335.636123473</v>
      </c>
      <c r="G51" s="21">
        <v>5389596.5986159705</v>
      </c>
      <c r="H51" s="21">
        <v>2381.076</v>
      </c>
      <c r="I51" s="4">
        <v>5.24</v>
      </c>
      <c r="J51" s="32">
        <v>5.24</v>
      </c>
      <c r="K51" s="5">
        <f t="shared" si="0"/>
        <v>581.17031131262456</v>
      </c>
      <c r="L51" s="22">
        <f t="shared" si="1"/>
        <v>3.0453324312781525</v>
      </c>
      <c r="M51" s="401"/>
      <c r="O51" s="7"/>
      <c r="P51" s="7"/>
      <c r="T51" s="28"/>
      <c r="U51" s="2"/>
      <c r="V51" s="2"/>
      <c r="W51" s="2"/>
      <c r="X51" s="2"/>
      <c r="Y51" s="2"/>
    </row>
    <row r="52" spans="1:25" ht="14.4" x14ac:dyDescent="0.3">
      <c r="A52" s="400"/>
      <c r="B52" s="1">
        <v>2.5</v>
      </c>
      <c r="C52" s="1" t="s">
        <v>18</v>
      </c>
      <c r="D52" s="19">
        <v>160</v>
      </c>
      <c r="E52" s="20" t="s">
        <v>34</v>
      </c>
      <c r="F52" s="21">
        <v>297311.69913263898</v>
      </c>
      <c r="G52" s="21">
        <v>5389570.95235286</v>
      </c>
      <c r="H52" s="21">
        <v>2385.52</v>
      </c>
      <c r="I52" s="4">
        <v>5.37</v>
      </c>
      <c r="J52" s="32">
        <v>5.37</v>
      </c>
      <c r="K52" s="5">
        <f t="shared" si="0"/>
        <v>581.84470321458321</v>
      </c>
      <c r="L52" s="22">
        <f t="shared" si="1"/>
        <v>3.1245060562623124</v>
      </c>
      <c r="M52" s="401"/>
      <c r="O52" s="7"/>
      <c r="P52" s="7"/>
      <c r="T52" s="28"/>
      <c r="U52" s="2"/>
      <c r="V52" s="4"/>
      <c r="W52" s="4"/>
      <c r="X52" s="2"/>
      <c r="Y52" s="4"/>
    </row>
    <row r="53" spans="1:25" ht="14.4" x14ac:dyDescent="0.3">
      <c r="A53" s="400"/>
      <c r="B53" s="1">
        <v>3</v>
      </c>
      <c r="C53" s="1" t="s">
        <v>18</v>
      </c>
      <c r="D53" s="19">
        <v>160</v>
      </c>
      <c r="E53" s="20" t="s">
        <v>34</v>
      </c>
      <c r="F53" s="21">
        <v>297287.13565426</v>
      </c>
      <c r="G53" s="21">
        <v>5389547.4816098204</v>
      </c>
      <c r="H53" s="21">
        <v>2387.9929999999999</v>
      </c>
      <c r="I53" s="4">
        <v>4.99</v>
      </c>
      <c r="J53" s="32">
        <v>4.99</v>
      </c>
      <c r="K53" s="5">
        <f t="shared" si="0"/>
        <v>579.82502880077982</v>
      </c>
      <c r="L53" s="22">
        <f t="shared" si="1"/>
        <v>2.8933268937158911</v>
      </c>
      <c r="M53" s="401"/>
      <c r="O53" s="59"/>
      <c r="P53" s="59"/>
      <c r="Q53" s="50"/>
      <c r="T53" s="28"/>
      <c r="U53" s="2"/>
      <c r="V53" s="4"/>
      <c r="W53" s="4"/>
      <c r="X53" s="2"/>
      <c r="Y53" s="4"/>
    </row>
    <row r="54" spans="1:25" ht="14.4" x14ac:dyDescent="0.3">
      <c r="A54" s="400"/>
      <c r="B54" s="1">
        <v>4</v>
      </c>
      <c r="C54" s="1" t="s">
        <v>18</v>
      </c>
      <c r="D54" s="19">
        <v>160</v>
      </c>
      <c r="E54" s="20" t="s">
        <v>34</v>
      </c>
      <c r="F54" s="21">
        <v>297239.14660926402</v>
      </c>
      <c r="G54" s="21">
        <v>5389497.2162758196</v>
      </c>
      <c r="H54" s="21">
        <v>2387.3649999999998</v>
      </c>
      <c r="I54" s="4">
        <v>4.17</v>
      </c>
      <c r="J54" s="32">
        <v>4.17</v>
      </c>
      <c r="K54" s="5">
        <f t="shared" si="0"/>
        <v>574.88482138947495</v>
      </c>
      <c r="L54" s="22">
        <f t="shared" si="1"/>
        <v>2.3972697051941103</v>
      </c>
      <c r="M54" s="401"/>
      <c r="O54" s="59"/>
      <c r="P54" s="59"/>
      <c r="Q54" s="50"/>
      <c r="T54" s="28"/>
      <c r="U54" s="2"/>
      <c r="V54" s="4"/>
      <c r="W54" s="4"/>
      <c r="X54" s="2"/>
      <c r="Y54" s="4"/>
    </row>
    <row r="55" spans="1:25" ht="14.4" x14ac:dyDescent="0.3">
      <c r="A55" s="400"/>
      <c r="B55" s="1">
        <v>5</v>
      </c>
      <c r="C55" s="1" t="s">
        <v>18</v>
      </c>
      <c r="D55" s="19">
        <v>160</v>
      </c>
      <c r="E55" s="20" t="s">
        <v>34</v>
      </c>
      <c r="F55" s="21">
        <v>297193.05763849302</v>
      </c>
      <c r="G55" s="21">
        <v>5389445.4141121302</v>
      </c>
      <c r="H55" s="21">
        <v>2389.0639999999999</v>
      </c>
      <c r="I55" s="4">
        <v>3.84</v>
      </c>
      <c r="J55" s="32">
        <v>3.84</v>
      </c>
      <c r="K55" s="5">
        <f t="shared" si="0"/>
        <v>572.61605405645537</v>
      </c>
      <c r="L55" s="22">
        <f t="shared" si="1"/>
        <v>2.1988456475767886</v>
      </c>
      <c r="M55" s="401"/>
      <c r="O55" s="59"/>
      <c r="P55" s="59"/>
      <c r="Q55" s="50"/>
      <c r="T55" s="28"/>
      <c r="U55" s="2"/>
      <c r="V55" s="4"/>
      <c r="W55" s="4"/>
      <c r="X55" s="2"/>
      <c r="Y55" s="4"/>
    </row>
    <row r="56" spans="1:25" ht="14.4" x14ac:dyDescent="0.3">
      <c r="A56" s="400"/>
      <c r="B56" s="1">
        <v>6</v>
      </c>
      <c r="C56" s="1" t="s">
        <v>18</v>
      </c>
      <c r="D56" s="19">
        <v>160</v>
      </c>
      <c r="E56" s="20" t="s">
        <v>34</v>
      </c>
      <c r="F56" s="21">
        <v>297146.01341954002</v>
      </c>
      <c r="G56" s="21">
        <v>5389393.7679727701</v>
      </c>
      <c r="H56" s="21">
        <v>2399.299</v>
      </c>
      <c r="I56" s="4">
        <v>4.5199999999999996</v>
      </c>
      <c r="J56" s="32">
        <v>4.5199999999999996</v>
      </c>
      <c r="K56" s="5">
        <f t="shared" si="0"/>
        <v>577.1027415585969</v>
      </c>
      <c r="L56" s="22">
        <f t="shared" si="1"/>
        <v>2.6085043918448574</v>
      </c>
      <c r="M56" s="401"/>
      <c r="O56" s="59"/>
      <c r="P56" s="59"/>
      <c r="Q56" s="50"/>
      <c r="T56" s="28"/>
      <c r="U56" s="2"/>
      <c r="V56" s="4"/>
      <c r="W56" s="4"/>
      <c r="X56" s="2"/>
      <c r="Y56" s="4"/>
    </row>
    <row r="57" spans="1:25" ht="14.4" x14ac:dyDescent="0.3">
      <c r="A57" s="400"/>
      <c r="B57" s="1">
        <v>7</v>
      </c>
      <c r="C57" s="1" t="s">
        <v>18</v>
      </c>
      <c r="D57" s="19">
        <v>160</v>
      </c>
      <c r="E57" s="20" t="s">
        <v>34</v>
      </c>
      <c r="F57" s="21">
        <v>297098.31182482699</v>
      </c>
      <c r="G57" s="21">
        <v>5389343.4121105699</v>
      </c>
      <c r="H57" s="21">
        <v>2410.5390000000002</v>
      </c>
      <c r="I57" s="4">
        <v>4.0599999999999996</v>
      </c>
      <c r="J57" s="32">
        <v>4.0599999999999996</v>
      </c>
      <c r="K57" s="5">
        <f t="shared" si="0"/>
        <v>574.14915425087383</v>
      </c>
      <c r="L57" s="22">
        <f t="shared" si="1"/>
        <v>2.3310455662585476</v>
      </c>
      <c r="M57" s="401"/>
      <c r="O57" s="59"/>
      <c r="P57" s="59"/>
      <c r="Q57" s="50"/>
      <c r="T57" s="28"/>
      <c r="U57" s="2"/>
      <c r="V57" s="4"/>
      <c r="W57" s="4"/>
      <c r="X57" s="2"/>
      <c r="Y57" s="4"/>
    </row>
    <row r="58" spans="1:25" x14ac:dyDescent="0.25">
      <c r="A58" s="400"/>
      <c r="B58" s="1">
        <v>8</v>
      </c>
      <c r="C58" s="1" t="s">
        <v>18</v>
      </c>
      <c r="D58" s="19">
        <v>160</v>
      </c>
      <c r="E58" s="20" t="s">
        <v>34</v>
      </c>
      <c r="F58" s="21">
        <v>297048.36753953702</v>
      </c>
      <c r="G58" s="21">
        <v>5389291.2328845896</v>
      </c>
      <c r="H58" s="21">
        <v>2430.4279999999999</v>
      </c>
      <c r="I58" s="4">
        <v>3.78</v>
      </c>
      <c r="J58" s="32">
        <v>3.78</v>
      </c>
      <c r="K58" s="5">
        <f t="shared" si="0"/>
        <v>572.18267502104914</v>
      </c>
      <c r="L58" s="22">
        <f t="shared" si="1"/>
        <v>2.1628505115795655</v>
      </c>
      <c r="M58" s="401"/>
      <c r="O58" s="59"/>
      <c r="P58" s="59"/>
      <c r="Q58" s="50"/>
      <c r="U58" s="6"/>
      <c r="V58" s="6"/>
      <c r="W58" s="19"/>
    </row>
    <row r="59" spans="1:25" x14ac:dyDescent="0.25">
      <c r="A59" s="400"/>
      <c r="B59" s="1">
        <v>9</v>
      </c>
      <c r="C59" s="1" t="s">
        <v>18</v>
      </c>
      <c r="D59" s="19">
        <v>160</v>
      </c>
      <c r="E59" s="20" t="s">
        <v>34</v>
      </c>
      <c r="F59" s="21">
        <v>297000.35101146798</v>
      </c>
      <c r="G59" s="21">
        <v>5389243.14473096</v>
      </c>
      <c r="H59" s="21">
        <v>2438.6579999999999</v>
      </c>
      <c r="I59" s="4">
        <v>2.96</v>
      </c>
      <c r="J59" s="32">
        <v>2.96</v>
      </c>
      <c r="K59" s="5">
        <f t="shared" si="0"/>
        <v>565.45332347533758</v>
      </c>
      <c r="L59" s="22">
        <f t="shared" si="1"/>
        <v>1.6737418374869992</v>
      </c>
      <c r="M59" s="401"/>
      <c r="O59" s="59"/>
      <c r="P59" s="59"/>
      <c r="Q59" s="50"/>
      <c r="U59" s="6"/>
      <c r="V59" s="6"/>
      <c r="W59" s="19"/>
    </row>
    <row r="60" spans="1:25" x14ac:dyDescent="0.25">
      <c r="A60" s="400"/>
      <c r="B60" s="1">
        <v>10</v>
      </c>
      <c r="C60" s="1" t="s">
        <v>18</v>
      </c>
      <c r="D60" s="19">
        <v>162</v>
      </c>
      <c r="E60" s="20" t="s">
        <v>34</v>
      </c>
      <c r="F60" s="21">
        <v>296953.23025048198</v>
      </c>
      <c r="G60" s="21">
        <v>5389194.60141329</v>
      </c>
      <c r="H60" s="21">
        <v>2448.6329999999998</v>
      </c>
      <c r="I60" s="4">
        <v>4.46</v>
      </c>
      <c r="J60" s="32">
        <v>4.5199999999999996</v>
      </c>
      <c r="K60" s="5">
        <f t="shared" si="0"/>
        <v>577.1027415585969</v>
      </c>
      <c r="L60" s="22">
        <f t="shared" si="1"/>
        <v>2.6085043918448574</v>
      </c>
      <c r="M60" s="401"/>
      <c r="O60" s="59"/>
      <c r="P60" s="59"/>
      <c r="Q60" s="50"/>
      <c r="U60" s="6"/>
      <c r="V60" s="6"/>
      <c r="W60" s="19"/>
    </row>
    <row r="61" spans="1:25" x14ac:dyDescent="0.25">
      <c r="A61" s="400"/>
      <c r="B61" s="1">
        <v>11</v>
      </c>
      <c r="C61" s="1" t="s">
        <v>18</v>
      </c>
      <c r="D61" s="19">
        <v>162</v>
      </c>
      <c r="E61" s="20" t="s">
        <v>34</v>
      </c>
      <c r="F61" s="21">
        <v>296900.69299767201</v>
      </c>
      <c r="G61" s="21">
        <v>5389144.5515560498</v>
      </c>
      <c r="H61" s="21">
        <v>2462.7379999999998</v>
      </c>
      <c r="I61" s="4">
        <v>4.46</v>
      </c>
      <c r="J61" s="32">
        <v>4.5199999999999996</v>
      </c>
      <c r="K61" s="5">
        <f t="shared" si="0"/>
        <v>577.1027415585969</v>
      </c>
      <c r="L61" s="22">
        <f t="shared" si="1"/>
        <v>2.6085043918448574</v>
      </c>
      <c r="M61" s="401"/>
      <c r="O61" s="59"/>
      <c r="P61" s="59"/>
      <c r="Q61" s="50"/>
      <c r="U61" s="6"/>
      <c r="V61" s="6"/>
      <c r="W61" s="19"/>
    </row>
    <row r="62" spans="1:25" x14ac:dyDescent="0.25">
      <c r="A62" s="400"/>
      <c r="B62" s="1">
        <v>12</v>
      </c>
      <c r="C62" s="1" t="s">
        <v>18</v>
      </c>
      <c r="D62" s="19">
        <v>162</v>
      </c>
      <c r="E62" s="20" t="s">
        <v>34</v>
      </c>
      <c r="F62" s="21">
        <v>296851.24019005301</v>
      </c>
      <c r="G62" s="21">
        <v>5389095.4168589897</v>
      </c>
      <c r="H62" s="21">
        <v>2476.7750000000001</v>
      </c>
      <c r="I62" s="4">
        <v>4.05</v>
      </c>
      <c r="J62" s="32">
        <v>4.1099999999999994</v>
      </c>
      <c r="K62" s="5">
        <f t="shared" si="0"/>
        <v>574.48598832151561</v>
      </c>
      <c r="L62" s="22">
        <f t="shared" si="1"/>
        <v>2.3611374120014288</v>
      </c>
      <c r="M62" s="401"/>
      <c r="O62" s="59"/>
      <c r="P62" s="59"/>
      <c r="Q62" s="50"/>
      <c r="U62" s="6"/>
      <c r="V62" s="6"/>
      <c r="W62" s="19"/>
    </row>
    <row r="63" spans="1:25" x14ac:dyDescent="0.25">
      <c r="A63" s="400"/>
      <c r="B63" s="1">
        <v>13</v>
      </c>
      <c r="C63" s="1" t="s">
        <v>18</v>
      </c>
      <c r="D63" s="19">
        <v>162</v>
      </c>
      <c r="E63" s="20" t="s">
        <v>34</v>
      </c>
      <c r="F63" s="21">
        <v>296799.34082522802</v>
      </c>
      <c r="G63" s="21">
        <v>5389050.7637058701</v>
      </c>
      <c r="H63" s="21">
        <v>2496.944</v>
      </c>
      <c r="I63" s="4">
        <v>5.01</v>
      </c>
      <c r="J63" s="32">
        <v>5.0699999999999994</v>
      </c>
      <c r="K63" s="5">
        <f t="shared" si="0"/>
        <v>580.26271595961953</v>
      </c>
      <c r="L63" s="22">
        <f t="shared" si="1"/>
        <v>2.9419319699152706</v>
      </c>
      <c r="M63" s="401"/>
      <c r="O63" s="59"/>
      <c r="P63" s="59"/>
      <c r="Q63" s="50"/>
      <c r="U63" s="6"/>
      <c r="V63" s="6"/>
      <c r="W63" s="19"/>
    </row>
    <row r="64" spans="1:25" x14ac:dyDescent="0.25">
      <c r="A64" s="400"/>
      <c r="B64" s="1">
        <v>14</v>
      </c>
      <c r="C64" s="1" t="s">
        <v>18</v>
      </c>
      <c r="D64" s="19">
        <v>162</v>
      </c>
      <c r="E64" s="20" t="s">
        <v>34</v>
      </c>
      <c r="F64" s="21">
        <v>296746.75330629799</v>
      </c>
      <c r="G64" s="21">
        <v>5389004.7586893896</v>
      </c>
      <c r="H64" s="21">
        <v>2514.107</v>
      </c>
      <c r="I64" s="4">
        <v>3.08</v>
      </c>
      <c r="J64" s="32">
        <v>3.14</v>
      </c>
      <c r="K64" s="5">
        <f t="shared" si="0"/>
        <v>567.07786723100298</v>
      </c>
      <c r="L64" s="22">
        <f t="shared" si="1"/>
        <v>1.7806245031053494</v>
      </c>
      <c r="M64" s="401"/>
      <c r="O64" s="59"/>
      <c r="P64" s="59"/>
      <c r="Q64" s="50"/>
      <c r="U64" s="6"/>
      <c r="V64" s="6"/>
      <c r="W64" s="19"/>
    </row>
    <row r="65" spans="1:23" x14ac:dyDescent="0.25">
      <c r="A65" s="400"/>
      <c r="B65" s="1">
        <v>15</v>
      </c>
      <c r="C65" s="1" t="s">
        <v>18</v>
      </c>
      <c r="D65" s="19">
        <v>162</v>
      </c>
      <c r="E65" s="20" t="s">
        <v>34</v>
      </c>
      <c r="F65" s="21">
        <v>296694.02936379099</v>
      </c>
      <c r="G65" s="21">
        <v>5388959.12790603</v>
      </c>
      <c r="H65" s="21">
        <v>2528.1999999999998</v>
      </c>
      <c r="I65" s="4">
        <v>4.72</v>
      </c>
      <c r="J65" s="32">
        <v>4.7799999999999994</v>
      </c>
      <c r="K65" s="5">
        <f t="shared" si="0"/>
        <v>578.64183939922611</v>
      </c>
      <c r="L65" s="22">
        <f t="shared" si="1"/>
        <v>2.7659079923283003</v>
      </c>
      <c r="M65" s="401"/>
      <c r="O65" s="59"/>
      <c r="P65" s="59"/>
      <c r="Q65" s="50"/>
      <c r="U65" s="6"/>
      <c r="V65" s="6"/>
      <c r="W65" s="19"/>
    </row>
    <row r="66" spans="1:23" x14ac:dyDescent="0.25">
      <c r="A66" s="400"/>
      <c r="B66" s="1">
        <v>15.5</v>
      </c>
      <c r="C66" s="1" t="s">
        <v>18</v>
      </c>
      <c r="D66" s="19">
        <v>162</v>
      </c>
      <c r="E66" s="20" t="s">
        <v>34</v>
      </c>
      <c r="F66" s="21">
        <v>296668.97805911698</v>
      </c>
      <c r="G66" s="21">
        <v>5388936.07933963</v>
      </c>
      <c r="H66" s="21">
        <v>2534.5909999999999</v>
      </c>
      <c r="I66" s="4">
        <v>5.63</v>
      </c>
      <c r="J66" s="32">
        <v>5.6899999999999995</v>
      </c>
      <c r="K66" s="5">
        <f t="shared" si="0"/>
        <v>583.43756731851624</v>
      </c>
      <c r="L66" s="22">
        <f t="shared" si="1"/>
        <v>3.3197597580423572</v>
      </c>
      <c r="M66" s="401"/>
      <c r="O66" s="59"/>
      <c r="P66" s="59"/>
      <c r="Q66" s="50"/>
      <c r="U66" s="6"/>
      <c r="V66" s="6"/>
      <c r="W66" s="19"/>
    </row>
    <row r="67" spans="1:23" x14ac:dyDescent="0.25">
      <c r="A67" s="400"/>
      <c r="B67" s="1">
        <v>16</v>
      </c>
      <c r="C67" s="1" t="s">
        <v>18</v>
      </c>
      <c r="D67" s="19">
        <v>162</v>
      </c>
      <c r="E67" s="20" t="s">
        <v>34</v>
      </c>
      <c r="F67" s="21">
        <v>296643.39600734599</v>
      </c>
      <c r="G67" s="21">
        <v>5388911.6045181602</v>
      </c>
      <c r="H67" s="21">
        <v>2542.8789999999999</v>
      </c>
      <c r="I67" s="4">
        <v>5.73</v>
      </c>
      <c r="J67" s="32">
        <v>5.79</v>
      </c>
      <c r="K67" s="5">
        <f t="shared" si="0"/>
        <v>583.91700453212502</v>
      </c>
      <c r="L67" s="22">
        <f t="shared" si="1"/>
        <v>3.3808794562410038</v>
      </c>
      <c r="M67" s="401"/>
      <c r="O67" s="59"/>
      <c r="P67" s="59"/>
      <c r="Q67" s="50"/>
      <c r="U67" s="6"/>
      <c r="V67" s="6"/>
      <c r="W67" s="19"/>
    </row>
    <row r="68" spans="1:23" x14ac:dyDescent="0.25">
      <c r="A68" s="400"/>
      <c r="B68" s="1">
        <v>16.5</v>
      </c>
      <c r="C68" s="1" t="s">
        <v>18</v>
      </c>
      <c r="D68" s="19">
        <v>162</v>
      </c>
      <c r="E68" s="20" t="s">
        <v>34</v>
      </c>
      <c r="F68" s="21">
        <v>296618.512423707</v>
      </c>
      <c r="G68" s="21">
        <v>5388886.5180723201</v>
      </c>
      <c r="H68" s="21">
        <v>2552.4839999999999</v>
      </c>
      <c r="I68" s="4">
        <v>6.56</v>
      </c>
      <c r="J68" s="32">
        <v>6.6199999999999992</v>
      </c>
      <c r="K68" s="5">
        <f t="shared" si="0"/>
        <v>587.60353448562432</v>
      </c>
      <c r="L68" s="22">
        <f t="shared" si="1"/>
        <v>3.8899353982948326</v>
      </c>
      <c r="M68" s="401"/>
      <c r="O68" s="59"/>
      <c r="P68" s="59"/>
      <c r="Q68" s="50"/>
      <c r="U68" s="6"/>
      <c r="V68" s="6"/>
      <c r="W68" s="19"/>
    </row>
    <row r="69" spans="1:23" x14ac:dyDescent="0.25">
      <c r="A69" s="400"/>
      <c r="B69" s="1">
        <v>17</v>
      </c>
      <c r="C69" s="1" t="s">
        <v>18</v>
      </c>
      <c r="D69" s="19">
        <v>162</v>
      </c>
      <c r="E69" s="20" t="s">
        <v>34</v>
      </c>
      <c r="F69" s="21">
        <v>296593.91382270702</v>
      </c>
      <c r="G69" s="21">
        <v>5388863.0776224099</v>
      </c>
      <c r="H69" s="21">
        <v>2563.1469999999999</v>
      </c>
      <c r="I69" s="4">
        <v>6.84</v>
      </c>
      <c r="J69" s="32">
        <v>6.8999999999999995</v>
      </c>
      <c r="K69" s="5">
        <f t="shared" ref="K69:K113" si="2">(LN(J69)*27.519)+535.59</f>
        <v>588.74353772590882</v>
      </c>
      <c r="L69" s="22">
        <f t="shared" ref="L69:L114" si="3">J69*(K69/1000)</f>
        <v>4.0623304103087703</v>
      </c>
      <c r="M69" s="401"/>
      <c r="O69" s="59"/>
      <c r="P69" s="59"/>
      <c r="Q69" s="50"/>
      <c r="U69" s="6"/>
      <c r="V69" s="6"/>
      <c r="W69" s="19"/>
    </row>
    <row r="70" spans="1:23" x14ac:dyDescent="0.25">
      <c r="A70" s="400"/>
      <c r="B70" s="29">
        <v>1</v>
      </c>
      <c r="C70" s="29" t="s">
        <v>26</v>
      </c>
      <c r="D70" s="49">
        <v>162</v>
      </c>
      <c r="E70" s="20" t="s">
        <v>34</v>
      </c>
      <c r="F70" s="51">
        <v>296498.54857247602</v>
      </c>
      <c r="G70" s="51">
        <v>5388939.10351157</v>
      </c>
      <c r="H70" s="51">
        <v>2548.636</v>
      </c>
      <c r="I70" s="52">
        <v>4.41</v>
      </c>
      <c r="J70" s="32">
        <v>4.47</v>
      </c>
      <c r="K70" s="5">
        <f t="shared" si="2"/>
        <v>576.79663161696453</v>
      </c>
      <c r="L70" s="22">
        <f t="shared" si="3"/>
        <v>2.5782809433278313</v>
      </c>
      <c r="M70" s="401"/>
      <c r="O70" s="59"/>
      <c r="P70" s="59"/>
      <c r="Q70" s="50"/>
      <c r="U70" s="6"/>
      <c r="V70" s="6"/>
      <c r="W70" s="19"/>
    </row>
    <row r="71" spans="1:23" x14ac:dyDescent="0.25">
      <c r="A71" s="400"/>
      <c r="B71" s="1">
        <v>1.5</v>
      </c>
      <c r="C71" s="1" t="s">
        <v>26</v>
      </c>
      <c r="D71" s="19">
        <v>162</v>
      </c>
      <c r="E71" s="20" t="s">
        <v>34</v>
      </c>
      <c r="F71" s="21">
        <v>296523.632807441</v>
      </c>
      <c r="G71" s="21">
        <v>5388962.7884100601</v>
      </c>
      <c r="H71" s="21">
        <v>2537.2080000000001</v>
      </c>
      <c r="I71" s="4">
        <v>6.62</v>
      </c>
      <c r="J71" s="32">
        <v>6.68</v>
      </c>
      <c r="K71" s="5">
        <f t="shared" si="2"/>
        <v>587.85182789934868</v>
      </c>
      <c r="L71" s="22">
        <f t="shared" si="3"/>
        <v>3.9268502103676486</v>
      </c>
      <c r="M71" s="401"/>
      <c r="O71" s="59"/>
      <c r="P71" s="59"/>
      <c r="Q71" s="50"/>
      <c r="U71" s="6"/>
      <c r="V71" s="6"/>
      <c r="W71" s="19"/>
    </row>
    <row r="72" spans="1:23" x14ac:dyDescent="0.25">
      <c r="A72" s="400"/>
      <c r="B72" s="1">
        <v>2</v>
      </c>
      <c r="C72" s="1" t="s">
        <v>26</v>
      </c>
      <c r="D72" s="19">
        <v>162</v>
      </c>
      <c r="E72" s="20" t="s">
        <v>34</v>
      </c>
      <c r="F72" s="21">
        <v>296544.814116675</v>
      </c>
      <c r="G72" s="21">
        <v>5388988.3529710602</v>
      </c>
      <c r="H72" s="21">
        <v>2519.5540000000001</v>
      </c>
      <c r="I72" s="4">
        <v>5.62</v>
      </c>
      <c r="J72" s="32">
        <v>5.68</v>
      </c>
      <c r="K72" s="5">
        <f t="shared" si="2"/>
        <v>583.38916097358106</v>
      </c>
      <c r="L72" s="22">
        <f t="shared" si="3"/>
        <v>3.3136504343299404</v>
      </c>
      <c r="M72" s="401"/>
      <c r="O72" s="59"/>
      <c r="P72" s="59"/>
      <c r="Q72" s="50"/>
      <c r="U72" s="6"/>
      <c r="V72" s="6"/>
      <c r="W72" s="19"/>
    </row>
    <row r="73" spans="1:23" x14ac:dyDescent="0.25">
      <c r="A73" s="400"/>
      <c r="B73" s="1">
        <v>2.5</v>
      </c>
      <c r="C73" s="1" t="s">
        <v>26</v>
      </c>
      <c r="D73" s="19">
        <v>162</v>
      </c>
      <c r="E73" s="20" t="s">
        <v>34</v>
      </c>
      <c r="F73" s="21">
        <v>296570.74020891299</v>
      </c>
      <c r="G73" s="21">
        <v>5389010.6283938903</v>
      </c>
      <c r="H73" s="21">
        <v>2508.7159999999999</v>
      </c>
      <c r="I73" s="4">
        <v>5.59</v>
      </c>
      <c r="J73" s="32">
        <v>5.6499999999999995</v>
      </c>
      <c r="K73" s="5">
        <f t="shared" si="2"/>
        <v>583.24342894721269</v>
      </c>
      <c r="L73" s="22">
        <f t="shared" si="3"/>
        <v>3.2953253735517514</v>
      </c>
      <c r="M73" s="401"/>
      <c r="O73" s="59"/>
      <c r="P73" s="59"/>
      <c r="Q73" s="50"/>
      <c r="U73" s="6"/>
      <c r="V73" s="6"/>
      <c r="W73" s="19"/>
    </row>
    <row r="74" spans="1:23" x14ac:dyDescent="0.25">
      <c r="A74" s="400"/>
      <c r="B74" s="1">
        <v>3</v>
      </c>
      <c r="C74" s="1" t="s">
        <v>26</v>
      </c>
      <c r="D74" s="19">
        <v>162</v>
      </c>
      <c r="E74" s="20" t="s">
        <v>34</v>
      </c>
      <c r="F74" s="21">
        <v>296596.13796782302</v>
      </c>
      <c r="G74" s="21">
        <v>5389034.7743092496</v>
      </c>
      <c r="H74" s="21">
        <v>2502.8209999999999</v>
      </c>
      <c r="I74" s="4">
        <v>5.13</v>
      </c>
      <c r="J74" s="32">
        <v>5.1899999999999995</v>
      </c>
      <c r="K74" s="5">
        <f t="shared" si="2"/>
        <v>580.90646461263577</v>
      </c>
      <c r="L74" s="22">
        <f t="shared" si="3"/>
        <v>3.0149045513395794</v>
      </c>
      <c r="M74" s="401"/>
      <c r="O74" s="59"/>
      <c r="P74" s="59"/>
      <c r="Q74" s="50"/>
      <c r="U74" s="6"/>
      <c r="V74" s="6"/>
      <c r="W74" s="19"/>
    </row>
    <row r="75" spans="1:23" x14ac:dyDescent="0.25">
      <c r="A75" s="400"/>
      <c r="B75" s="1">
        <v>3.5</v>
      </c>
      <c r="C75" s="1" t="s">
        <v>26</v>
      </c>
      <c r="D75" s="19">
        <v>162</v>
      </c>
      <c r="E75" s="20" t="s">
        <v>34</v>
      </c>
      <c r="F75" s="21">
        <v>296621.62382321199</v>
      </c>
      <c r="G75" s="21">
        <v>5389060.1960068801</v>
      </c>
      <c r="H75" s="21">
        <v>2499.123</v>
      </c>
      <c r="I75" s="4">
        <v>4.38</v>
      </c>
      <c r="J75" s="32">
        <v>4.4399999999999995</v>
      </c>
      <c r="K75" s="5">
        <f t="shared" si="2"/>
        <v>576.61131778536617</v>
      </c>
      <c r="L75" s="22">
        <f t="shared" si="3"/>
        <v>2.5601542509670252</v>
      </c>
      <c r="M75" s="401"/>
      <c r="O75" s="59"/>
      <c r="P75" s="59"/>
      <c r="Q75" s="50"/>
      <c r="U75" s="6"/>
      <c r="V75" s="6"/>
      <c r="W75" s="19"/>
    </row>
    <row r="76" spans="1:23" x14ac:dyDescent="0.25">
      <c r="A76" s="400"/>
      <c r="B76" s="1">
        <v>4</v>
      </c>
      <c r="C76" s="1" t="s">
        <v>26</v>
      </c>
      <c r="D76" s="19">
        <v>162</v>
      </c>
      <c r="E76" s="20" t="s">
        <v>34</v>
      </c>
      <c r="F76" s="21">
        <v>296646.00280884502</v>
      </c>
      <c r="G76" s="21">
        <v>5389084.5451766001</v>
      </c>
      <c r="H76" s="21">
        <v>2491.9250000000002</v>
      </c>
      <c r="I76" s="4">
        <v>4.3499999999999996</v>
      </c>
      <c r="J76" s="32">
        <v>4.4099999999999993</v>
      </c>
      <c r="K76" s="5">
        <f t="shared" si="2"/>
        <v>576.42474757921548</v>
      </c>
      <c r="L76" s="22">
        <f t="shared" si="3"/>
        <v>2.5420331368243398</v>
      </c>
      <c r="M76" s="401"/>
      <c r="O76" s="59"/>
      <c r="P76" s="59"/>
      <c r="Q76" s="50"/>
      <c r="U76" s="6"/>
      <c r="V76" s="6"/>
      <c r="W76" s="19"/>
    </row>
    <row r="77" spans="1:23" x14ac:dyDescent="0.25">
      <c r="A77" s="400"/>
      <c r="B77" s="1">
        <v>5</v>
      </c>
      <c r="C77" s="1" t="s">
        <v>26</v>
      </c>
      <c r="D77" s="19">
        <v>162</v>
      </c>
      <c r="E77" s="20" t="s">
        <v>34</v>
      </c>
      <c r="F77" s="21">
        <v>296693.12508690503</v>
      </c>
      <c r="G77" s="21">
        <v>5389135.3757990301</v>
      </c>
      <c r="H77" s="21">
        <v>2470.5659999999998</v>
      </c>
      <c r="I77" s="4">
        <v>4.0199999999999996</v>
      </c>
      <c r="J77" s="32">
        <v>4.0799999999999992</v>
      </c>
      <c r="K77" s="5">
        <f t="shared" si="2"/>
        <v>574.28438302422182</v>
      </c>
      <c r="L77" s="22">
        <f t="shared" si="3"/>
        <v>2.3430802827388244</v>
      </c>
      <c r="M77" s="401"/>
      <c r="O77" s="59"/>
      <c r="P77" s="59"/>
      <c r="Q77" s="50"/>
      <c r="U77" s="6"/>
      <c r="V77" s="6"/>
      <c r="W77" s="19"/>
    </row>
    <row r="78" spans="1:23" x14ac:dyDescent="0.25">
      <c r="A78" s="400"/>
      <c r="B78" s="1">
        <v>6</v>
      </c>
      <c r="C78" s="1" t="s">
        <v>26</v>
      </c>
      <c r="D78" s="19">
        <v>162</v>
      </c>
      <c r="E78" s="20" t="s">
        <v>34</v>
      </c>
      <c r="F78" s="21">
        <v>296741.10814030701</v>
      </c>
      <c r="G78" s="21">
        <v>5389182.8693642402</v>
      </c>
      <c r="H78" s="21">
        <v>2449.3209999999999</v>
      </c>
      <c r="I78" s="4">
        <v>4.5599999999999996</v>
      </c>
      <c r="J78" s="32">
        <v>4.6199999999999992</v>
      </c>
      <c r="K78" s="5">
        <f t="shared" si="2"/>
        <v>577.70493188947216</v>
      </c>
      <c r="L78" s="22">
        <f t="shared" si="3"/>
        <v>2.668996785329361</v>
      </c>
      <c r="M78" s="401"/>
      <c r="O78" s="59"/>
      <c r="P78" s="59"/>
      <c r="Q78" s="50"/>
      <c r="U78" s="6"/>
      <c r="V78" s="6"/>
      <c r="W78" s="19"/>
    </row>
    <row r="79" spans="1:23" x14ac:dyDescent="0.25">
      <c r="A79" s="400"/>
      <c r="B79" s="1">
        <v>7</v>
      </c>
      <c r="C79" s="1" t="s">
        <v>26</v>
      </c>
      <c r="D79" s="19">
        <v>162</v>
      </c>
      <c r="E79" s="20" t="s">
        <v>34</v>
      </c>
      <c r="F79" s="21">
        <v>296784.46014223399</v>
      </c>
      <c r="G79" s="21">
        <v>5389232.8108155299</v>
      </c>
      <c r="H79" s="21">
        <v>2429.0509999999999</v>
      </c>
      <c r="I79" s="4">
        <v>4.5999999999999996</v>
      </c>
      <c r="J79" s="32">
        <v>4.6599999999999993</v>
      </c>
      <c r="K79" s="5">
        <f t="shared" si="2"/>
        <v>577.94216611729735</v>
      </c>
      <c r="L79" s="22">
        <f t="shared" si="3"/>
        <v>2.6932104941066051</v>
      </c>
      <c r="M79" s="401"/>
      <c r="O79" s="59"/>
      <c r="P79" s="59"/>
      <c r="Q79" s="50"/>
      <c r="U79" s="6"/>
      <c r="V79" s="6"/>
      <c r="W79" s="19"/>
    </row>
    <row r="80" spans="1:23" x14ac:dyDescent="0.25">
      <c r="A80" s="400"/>
      <c r="B80" s="1">
        <v>8</v>
      </c>
      <c r="C80" s="1" t="s">
        <v>26</v>
      </c>
      <c r="D80" s="19">
        <v>162</v>
      </c>
      <c r="E80" s="20" t="s">
        <v>34</v>
      </c>
      <c r="F80" s="21">
        <v>296829.73662066599</v>
      </c>
      <c r="G80" s="21">
        <v>5389285.9910169896</v>
      </c>
      <c r="H80" s="21">
        <v>2414.4929999999999</v>
      </c>
      <c r="I80" s="4">
        <v>5</v>
      </c>
      <c r="J80" s="32">
        <v>5.0599999999999996</v>
      </c>
      <c r="K80" s="5">
        <f t="shared" si="2"/>
        <v>580.20838425391548</v>
      </c>
      <c r="L80" s="22">
        <f t="shared" si="3"/>
        <v>2.9358544243248121</v>
      </c>
      <c r="M80" s="401"/>
      <c r="O80" s="59"/>
      <c r="P80" s="59"/>
      <c r="Q80" s="50"/>
      <c r="U80" s="6"/>
      <c r="V80" s="6"/>
      <c r="W80" s="19"/>
    </row>
    <row r="81" spans="1:23" x14ac:dyDescent="0.25">
      <c r="A81" s="400"/>
      <c r="B81" s="1">
        <v>9</v>
      </c>
      <c r="C81" s="1" t="s">
        <v>26</v>
      </c>
      <c r="D81" s="19">
        <v>162</v>
      </c>
      <c r="E81" s="20" t="s">
        <v>34</v>
      </c>
      <c r="F81" s="21">
        <v>296876.16911180603</v>
      </c>
      <c r="G81" s="21">
        <v>5389336.7456557704</v>
      </c>
      <c r="H81" s="21">
        <v>2399.8029999999999</v>
      </c>
      <c r="I81" s="4">
        <v>3.38</v>
      </c>
      <c r="J81" s="32">
        <v>3.44</v>
      </c>
      <c r="K81" s="5">
        <f t="shared" si="2"/>
        <v>569.58893942105226</v>
      </c>
      <c r="L81" s="22">
        <f t="shared" si="3"/>
        <v>1.9593859516084198</v>
      </c>
      <c r="M81" s="401"/>
      <c r="O81" s="59"/>
      <c r="P81" s="59"/>
      <c r="Q81" s="50"/>
      <c r="U81" s="6"/>
      <c r="V81" s="6"/>
      <c r="W81" s="19"/>
    </row>
    <row r="82" spans="1:23" x14ac:dyDescent="0.25">
      <c r="A82" s="400"/>
      <c r="B82" s="1">
        <v>10</v>
      </c>
      <c r="C82" s="1" t="s">
        <v>26</v>
      </c>
      <c r="D82" s="19">
        <v>162</v>
      </c>
      <c r="E82" s="20" t="s">
        <v>34</v>
      </c>
      <c r="F82" s="21">
        <v>296921.92973896902</v>
      </c>
      <c r="G82" s="21">
        <v>5389386.6226586197</v>
      </c>
      <c r="H82" s="21">
        <v>2382.1120000000001</v>
      </c>
      <c r="I82" s="4">
        <v>4.4000000000000004</v>
      </c>
      <c r="J82" s="32">
        <v>4.46</v>
      </c>
      <c r="K82" s="5">
        <f t="shared" si="2"/>
        <v>576.73499889243385</v>
      </c>
      <c r="L82" s="22">
        <f t="shared" si="3"/>
        <v>2.5722380950602548</v>
      </c>
      <c r="M82" s="401"/>
      <c r="O82" s="59"/>
      <c r="P82" s="59"/>
      <c r="Q82" s="50"/>
      <c r="U82" s="6"/>
      <c r="V82" s="6"/>
      <c r="W82" s="19"/>
    </row>
    <row r="83" spans="1:23" x14ac:dyDescent="0.25">
      <c r="A83" s="400"/>
      <c r="B83" s="1">
        <v>11</v>
      </c>
      <c r="C83" s="1" t="s">
        <v>26</v>
      </c>
      <c r="D83" s="19">
        <v>162</v>
      </c>
      <c r="E83" s="20" t="s">
        <v>34</v>
      </c>
      <c r="F83" s="21">
        <v>296966.59493942099</v>
      </c>
      <c r="G83" s="21">
        <v>5389436.8833072502</v>
      </c>
      <c r="H83" s="21">
        <v>2365.6799999999998</v>
      </c>
      <c r="I83" s="4">
        <v>4.41</v>
      </c>
      <c r="J83" s="32">
        <v>4.47</v>
      </c>
      <c r="K83" s="5">
        <f t="shared" si="2"/>
        <v>576.79663161696453</v>
      </c>
      <c r="L83" s="22">
        <f t="shared" si="3"/>
        <v>2.5782809433278313</v>
      </c>
      <c r="M83" s="401"/>
    </row>
    <row r="84" spans="1:23" x14ac:dyDescent="0.25">
      <c r="A84" s="400"/>
      <c r="B84" s="1">
        <v>12</v>
      </c>
      <c r="C84" s="1" t="s">
        <v>26</v>
      </c>
      <c r="D84" s="19">
        <v>175</v>
      </c>
      <c r="E84" s="20" t="s">
        <v>34</v>
      </c>
      <c r="F84" s="21">
        <v>297015.59499999997</v>
      </c>
      <c r="G84" s="21">
        <v>5389484.676</v>
      </c>
      <c r="H84" s="21">
        <v>2355.998</v>
      </c>
      <c r="I84" s="4">
        <v>3.58</v>
      </c>
      <c r="J84" s="32">
        <v>4.03</v>
      </c>
      <c r="K84" s="5">
        <f t="shared" si="2"/>
        <v>573.94505690000449</v>
      </c>
      <c r="L84" s="22">
        <f t="shared" si="3"/>
        <v>2.3129985793070182</v>
      </c>
      <c r="M84" s="401"/>
    </row>
    <row r="85" spans="1:23" x14ac:dyDescent="0.25">
      <c r="A85" s="400"/>
      <c r="B85" s="1">
        <v>12.5</v>
      </c>
      <c r="C85" s="1" t="s">
        <v>26</v>
      </c>
      <c r="D85" s="19">
        <v>162</v>
      </c>
      <c r="E85" s="20" t="s">
        <v>34</v>
      </c>
      <c r="F85" s="21">
        <v>297014.7020166</v>
      </c>
      <c r="G85" s="21">
        <v>5389485.4593977099</v>
      </c>
      <c r="H85" s="21">
        <v>2356.6529999999998</v>
      </c>
      <c r="I85" s="4">
        <v>3.98</v>
      </c>
      <c r="J85" s="32">
        <v>4.04</v>
      </c>
      <c r="K85" s="5">
        <f t="shared" si="2"/>
        <v>574.0132576784066</v>
      </c>
      <c r="L85" s="22">
        <f t="shared" si="3"/>
        <v>2.3190135610207627</v>
      </c>
      <c r="M85" s="401"/>
    </row>
    <row r="86" spans="1:23" x14ac:dyDescent="0.25">
      <c r="A86" s="400"/>
      <c r="B86" s="1">
        <v>13</v>
      </c>
      <c r="C86" s="1" t="s">
        <v>26</v>
      </c>
      <c r="D86" s="19">
        <v>175</v>
      </c>
      <c r="E86" s="20" t="s">
        <v>34</v>
      </c>
      <c r="F86" s="21">
        <v>297069.79759812303</v>
      </c>
      <c r="G86" s="21">
        <v>5389518.8553768396</v>
      </c>
      <c r="H86" s="21">
        <v>2354.5309999999999</v>
      </c>
      <c r="I86" s="4">
        <v>2.62</v>
      </c>
      <c r="J86" s="32">
        <v>3.0700000000000003</v>
      </c>
      <c r="K86" s="5">
        <f t="shared" si="2"/>
        <v>566.45744481764586</v>
      </c>
      <c r="L86" s="22">
        <f t="shared" si="3"/>
        <v>1.7390243555901728</v>
      </c>
      <c r="M86" s="401"/>
    </row>
    <row r="87" spans="1:23" x14ac:dyDescent="0.25">
      <c r="A87" s="400"/>
      <c r="B87" s="1">
        <v>14</v>
      </c>
      <c r="C87" s="1" t="s">
        <v>26</v>
      </c>
      <c r="D87" s="19">
        <v>175</v>
      </c>
      <c r="E87" s="20" t="s">
        <v>34</v>
      </c>
      <c r="F87" s="21">
        <v>297121.75777739199</v>
      </c>
      <c r="G87" s="21">
        <v>5389551.8141689803</v>
      </c>
      <c r="H87" s="21">
        <v>2352.9189999999999</v>
      </c>
      <c r="I87" s="4">
        <v>3.02</v>
      </c>
      <c r="J87" s="32">
        <v>3.47</v>
      </c>
      <c r="K87" s="5">
        <f t="shared" si="2"/>
        <v>569.82789027115132</v>
      </c>
      <c r="L87" s="22">
        <f t="shared" si="3"/>
        <v>1.9773027792408953</v>
      </c>
      <c r="M87" s="401"/>
    </row>
    <row r="88" spans="1:23" x14ac:dyDescent="0.25">
      <c r="A88" s="400"/>
      <c r="B88" s="1">
        <v>15</v>
      </c>
      <c r="C88" s="1" t="s">
        <v>26</v>
      </c>
      <c r="D88" s="19">
        <v>175</v>
      </c>
      <c r="E88" s="20" t="s">
        <v>34</v>
      </c>
      <c r="F88" s="21">
        <v>297173.48648226098</v>
      </c>
      <c r="G88" s="21">
        <v>5389591.8603149997</v>
      </c>
      <c r="H88" s="21">
        <v>2355.7640000000001</v>
      </c>
      <c r="I88" s="4">
        <v>3.91</v>
      </c>
      <c r="J88" s="32">
        <v>4.3600000000000003</v>
      </c>
      <c r="K88" s="5">
        <f t="shared" si="2"/>
        <v>576.1109585465158</v>
      </c>
      <c r="L88" s="22">
        <f t="shared" si="3"/>
        <v>2.5118437792628092</v>
      </c>
      <c r="M88" s="401"/>
    </row>
    <row r="89" spans="1:23" x14ac:dyDescent="0.25">
      <c r="A89" s="400"/>
      <c r="B89" s="1">
        <v>16</v>
      </c>
      <c r="C89" s="1" t="s">
        <v>26</v>
      </c>
      <c r="D89" s="19">
        <v>175</v>
      </c>
      <c r="E89" s="20" t="s">
        <v>34</v>
      </c>
      <c r="F89" s="21">
        <v>297222.464772159</v>
      </c>
      <c r="G89" s="21">
        <v>5389626.2333818898</v>
      </c>
      <c r="H89" s="21">
        <v>2356.5830000000001</v>
      </c>
      <c r="I89" s="4">
        <v>3.56</v>
      </c>
      <c r="J89" s="32">
        <v>4.01</v>
      </c>
      <c r="K89" s="5">
        <f t="shared" si="2"/>
        <v>573.80814616984321</v>
      </c>
      <c r="L89" s="22">
        <f t="shared" si="3"/>
        <v>2.3009706661410712</v>
      </c>
      <c r="M89" s="401"/>
    </row>
    <row r="90" spans="1:23" x14ac:dyDescent="0.25">
      <c r="A90" s="400"/>
      <c r="B90" s="1">
        <v>17</v>
      </c>
      <c r="C90" s="1" t="s">
        <v>26</v>
      </c>
      <c r="D90" s="19">
        <v>175</v>
      </c>
      <c r="E90" s="20" t="s">
        <v>34</v>
      </c>
      <c r="F90" s="21">
        <v>297271.40863507002</v>
      </c>
      <c r="G90" s="21">
        <v>5389664.2868221896</v>
      </c>
      <c r="H90" s="21">
        <v>2363.9079999999999</v>
      </c>
      <c r="I90" s="4">
        <v>3.62</v>
      </c>
      <c r="J90" s="32">
        <v>4.07</v>
      </c>
      <c r="K90" s="5">
        <f t="shared" si="2"/>
        <v>574.2168517019885</v>
      </c>
      <c r="L90" s="22">
        <f t="shared" si="3"/>
        <v>2.3370625864270935</v>
      </c>
      <c r="M90" s="401"/>
    </row>
    <row r="91" spans="1:23" x14ac:dyDescent="0.25">
      <c r="A91" s="400"/>
      <c r="B91" s="1">
        <v>18</v>
      </c>
      <c r="C91" s="1" t="s">
        <v>26</v>
      </c>
      <c r="D91" s="19">
        <v>175</v>
      </c>
      <c r="E91" s="20" t="s">
        <v>34</v>
      </c>
      <c r="F91" s="21">
        <v>297320.35129316099</v>
      </c>
      <c r="G91" s="21">
        <v>5389703.5357114403</v>
      </c>
      <c r="H91" s="21">
        <v>2366.2159999999999</v>
      </c>
      <c r="I91" s="4">
        <v>3.53</v>
      </c>
      <c r="J91" s="32">
        <v>3.98</v>
      </c>
      <c r="K91" s="5">
        <f t="shared" si="2"/>
        <v>573.60149438521614</v>
      </c>
      <c r="L91" s="22">
        <f t="shared" si="3"/>
        <v>2.2829339476531603</v>
      </c>
      <c r="M91" s="401"/>
    </row>
    <row r="92" spans="1:23" x14ac:dyDescent="0.25">
      <c r="A92" s="400"/>
      <c r="B92" s="1">
        <v>18.5</v>
      </c>
      <c r="C92" s="1" t="s">
        <v>26</v>
      </c>
      <c r="D92" s="19">
        <v>175</v>
      </c>
      <c r="E92" s="20" t="s">
        <v>34</v>
      </c>
      <c r="F92" s="21">
        <v>297344.184662315</v>
      </c>
      <c r="G92" s="21">
        <v>5389724.7608335</v>
      </c>
      <c r="H92" s="21">
        <v>2364.4169999999999</v>
      </c>
      <c r="I92" s="4">
        <v>3.8</v>
      </c>
      <c r="J92" s="32">
        <v>4.25</v>
      </c>
      <c r="K92" s="5">
        <f t="shared" si="2"/>
        <v>575.40776349142482</v>
      </c>
      <c r="L92" s="22">
        <f t="shared" si="3"/>
        <v>2.4454829948385557</v>
      </c>
      <c r="M92" s="401"/>
    </row>
    <row r="93" spans="1:23" x14ac:dyDescent="0.25">
      <c r="A93" s="400"/>
      <c r="B93" s="29">
        <v>1</v>
      </c>
      <c r="C93" s="29" t="s">
        <v>14</v>
      </c>
      <c r="D93" s="49">
        <v>175</v>
      </c>
      <c r="E93" s="20" t="s">
        <v>13</v>
      </c>
      <c r="F93" s="51">
        <v>296723.20000000001</v>
      </c>
      <c r="G93" s="51">
        <v>5389256.2000000002</v>
      </c>
      <c r="H93" s="51">
        <v>2417.0853360000001</v>
      </c>
      <c r="I93" s="52">
        <v>3.92</v>
      </c>
      <c r="J93" s="32">
        <v>4.37</v>
      </c>
      <c r="K93" s="5">
        <f t="shared" si="2"/>
        <v>576.17400324762934</v>
      </c>
      <c r="L93" s="22">
        <f t="shared" si="3"/>
        <v>2.5178803941921402</v>
      </c>
      <c r="M93" s="401"/>
    </row>
    <row r="94" spans="1:23" x14ac:dyDescent="0.25">
      <c r="A94" s="400"/>
      <c r="B94" s="1">
        <v>2</v>
      </c>
      <c r="C94" s="1" t="s">
        <v>14</v>
      </c>
      <c r="D94" s="19">
        <v>175</v>
      </c>
      <c r="E94" s="20" t="s">
        <v>13</v>
      </c>
      <c r="F94" s="21">
        <v>296716.40000000002</v>
      </c>
      <c r="G94" s="21">
        <v>5389208.4000000004</v>
      </c>
      <c r="H94" s="21">
        <v>2435.9829359999999</v>
      </c>
      <c r="I94" s="4">
        <v>5</v>
      </c>
      <c r="J94" s="32">
        <v>5.45</v>
      </c>
      <c r="K94" s="5">
        <f t="shared" si="2"/>
        <v>582.25164593513159</v>
      </c>
      <c r="L94" s="22">
        <f t="shared" si="3"/>
        <v>3.1732714703464673</v>
      </c>
      <c r="M94" s="401"/>
    </row>
    <row r="95" spans="1:23" x14ac:dyDescent="0.25">
      <c r="A95" s="400"/>
      <c r="B95" s="1">
        <v>3</v>
      </c>
      <c r="C95" s="1" t="s">
        <v>14</v>
      </c>
      <c r="D95" s="19">
        <v>175</v>
      </c>
      <c r="E95" s="20" t="s">
        <v>13</v>
      </c>
      <c r="F95" s="21">
        <v>296711.5</v>
      </c>
      <c r="G95" s="21">
        <v>5389157.4000000004</v>
      </c>
      <c r="H95" s="21">
        <v>2449.9793519999998</v>
      </c>
      <c r="I95" s="4">
        <v>5.75</v>
      </c>
      <c r="J95" s="32">
        <v>6.2</v>
      </c>
      <c r="K95" s="5">
        <f t="shared" si="2"/>
        <v>585.79977196795278</v>
      </c>
      <c r="L95" s="22">
        <f t="shared" si="3"/>
        <v>3.6319585862013071</v>
      </c>
      <c r="M95" s="401"/>
    </row>
    <row r="96" spans="1:23" x14ac:dyDescent="0.25">
      <c r="A96" s="400"/>
      <c r="B96" s="1">
        <v>4</v>
      </c>
      <c r="C96" s="1" t="s">
        <v>14</v>
      </c>
      <c r="D96" s="19">
        <v>175</v>
      </c>
      <c r="E96" s="20" t="s">
        <v>13</v>
      </c>
      <c r="F96" s="21">
        <v>296702.90000000002</v>
      </c>
      <c r="G96" s="21">
        <v>5389107</v>
      </c>
      <c r="H96" s="21">
        <v>2469.4438800000003</v>
      </c>
      <c r="I96" s="4">
        <v>3.27</v>
      </c>
      <c r="J96" s="32">
        <v>3.72</v>
      </c>
      <c r="K96" s="5">
        <f t="shared" si="2"/>
        <v>571.74236162753641</v>
      </c>
      <c r="L96" s="22">
        <f t="shared" si="3"/>
        <v>2.1268815852544356</v>
      </c>
      <c r="M96" s="401"/>
    </row>
    <row r="97" spans="1:23" x14ac:dyDescent="0.25">
      <c r="A97" s="400"/>
      <c r="B97" s="1">
        <v>5</v>
      </c>
      <c r="C97" s="1" t="s">
        <v>14</v>
      </c>
      <c r="D97" s="19">
        <v>175</v>
      </c>
      <c r="E97" s="20" t="s">
        <v>13</v>
      </c>
      <c r="F97" s="21">
        <v>296696.59999999998</v>
      </c>
      <c r="G97" s="21">
        <v>5389056.5999999996</v>
      </c>
      <c r="H97" s="21">
        <v>2488.1707919999999</v>
      </c>
      <c r="I97" s="4">
        <v>2.95</v>
      </c>
      <c r="J97" s="32">
        <v>3.4000000000000004</v>
      </c>
      <c r="K97" s="5">
        <f t="shared" si="2"/>
        <v>569.26707610280903</v>
      </c>
      <c r="L97" s="22">
        <f t="shared" si="3"/>
        <v>1.9355080587495508</v>
      </c>
      <c r="M97" s="401"/>
    </row>
    <row r="98" spans="1:23" x14ac:dyDescent="0.25">
      <c r="A98" s="400"/>
      <c r="B98" s="1">
        <v>6</v>
      </c>
      <c r="C98" s="1" t="s">
        <v>14</v>
      </c>
      <c r="D98" s="19">
        <v>175</v>
      </c>
      <c r="E98" s="20" t="s">
        <v>13</v>
      </c>
      <c r="F98" s="21">
        <v>296691.3</v>
      </c>
      <c r="G98" s="21">
        <v>5389004.7999999998</v>
      </c>
      <c r="H98" s="21">
        <v>2503.7064480000004</v>
      </c>
      <c r="I98" s="4">
        <v>3.62</v>
      </c>
      <c r="J98" s="32">
        <v>4.07</v>
      </c>
      <c r="K98" s="5">
        <f t="shared" si="2"/>
        <v>574.2168517019885</v>
      </c>
      <c r="L98" s="22">
        <f t="shared" si="3"/>
        <v>2.3370625864270935</v>
      </c>
      <c r="M98" s="401"/>
    </row>
    <row r="99" spans="1:23" x14ac:dyDescent="0.25">
      <c r="A99" s="400"/>
      <c r="B99" s="1">
        <v>7</v>
      </c>
      <c r="C99" s="1" t="s">
        <v>14</v>
      </c>
      <c r="D99" s="19">
        <v>175</v>
      </c>
      <c r="E99" s="20" t="s">
        <v>13</v>
      </c>
      <c r="F99" s="21">
        <v>296687.40000000002</v>
      </c>
      <c r="G99" s="21">
        <v>5388954.5</v>
      </c>
      <c r="H99" s="21">
        <v>2518.068624</v>
      </c>
      <c r="I99" s="4">
        <v>4.95</v>
      </c>
      <c r="J99" s="32">
        <v>5.4</v>
      </c>
      <c r="K99" s="5">
        <f t="shared" si="2"/>
        <v>581.99801280329916</v>
      </c>
      <c r="L99" s="22">
        <f t="shared" si="3"/>
        <v>3.1427892691378161</v>
      </c>
      <c r="M99" s="401"/>
    </row>
    <row r="100" spans="1:23" x14ac:dyDescent="0.25">
      <c r="A100" s="400"/>
      <c r="B100" s="1">
        <v>8</v>
      </c>
      <c r="C100" s="1" t="s">
        <v>14</v>
      </c>
      <c r="D100" s="19">
        <v>175</v>
      </c>
      <c r="E100" s="20" t="s">
        <v>13</v>
      </c>
      <c r="F100" s="21">
        <v>296682.90000000002</v>
      </c>
      <c r="G100" s="21">
        <v>5388901.0999999996</v>
      </c>
      <c r="H100" s="21">
        <v>2533.4762640000004</v>
      </c>
      <c r="I100" s="4">
        <v>6.05</v>
      </c>
      <c r="J100" s="32">
        <v>6.5</v>
      </c>
      <c r="K100" s="5">
        <f t="shared" si="2"/>
        <v>587.10012410615491</v>
      </c>
      <c r="L100" s="22">
        <f t="shared" si="3"/>
        <v>3.8161508066900067</v>
      </c>
      <c r="M100" s="401"/>
    </row>
    <row r="101" spans="1:23" x14ac:dyDescent="0.25">
      <c r="A101" s="400"/>
      <c r="B101" s="1">
        <v>9</v>
      </c>
      <c r="C101" s="1" t="s">
        <v>14</v>
      </c>
      <c r="D101" s="19">
        <v>175</v>
      </c>
      <c r="E101" s="20" t="s">
        <v>13</v>
      </c>
      <c r="F101" s="21">
        <v>296676.8</v>
      </c>
      <c r="G101" s="21">
        <v>5388851.2999999998</v>
      </c>
      <c r="H101" s="21">
        <v>2567.4035520000002</v>
      </c>
      <c r="I101" s="4">
        <v>7.1</v>
      </c>
      <c r="J101" s="32">
        <v>7.55</v>
      </c>
      <c r="K101" s="5">
        <f t="shared" si="2"/>
        <v>591.22096739337769</v>
      </c>
      <c r="L101" s="22">
        <f t="shared" si="3"/>
        <v>4.4637183038200012</v>
      </c>
      <c r="M101" s="401"/>
    </row>
    <row r="102" spans="1:23" x14ac:dyDescent="0.25">
      <c r="A102" s="400"/>
      <c r="B102" s="1">
        <v>10</v>
      </c>
      <c r="C102" s="1" t="s">
        <v>14</v>
      </c>
      <c r="D102" s="19">
        <v>175</v>
      </c>
      <c r="E102" s="20" t="s">
        <v>13</v>
      </c>
      <c r="F102" s="21">
        <v>296671</v>
      </c>
      <c r="G102" s="21">
        <v>5388801.9000000004</v>
      </c>
      <c r="H102" s="21">
        <v>2570.0736000000002</v>
      </c>
      <c r="I102" s="4">
        <v>7.4</v>
      </c>
      <c r="J102" s="32">
        <v>7.8500000000000005</v>
      </c>
      <c r="K102" s="5">
        <f t="shared" si="2"/>
        <v>592.29327188144782</v>
      </c>
      <c r="L102" s="22">
        <f t="shared" si="3"/>
        <v>4.649502184269366</v>
      </c>
      <c r="M102" s="401"/>
    </row>
    <row r="103" spans="1:23" x14ac:dyDescent="0.25">
      <c r="A103" s="400"/>
      <c r="B103" s="1">
        <v>11</v>
      </c>
      <c r="C103" s="1" t="s">
        <v>14</v>
      </c>
      <c r="D103" s="19">
        <v>175</v>
      </c>
      <c r="E103" s="25" t="s">
        <v>13</v>
      </c>
      <c r="F103" s="21">
        <v>296662.2</v>
      </c>
      <c r="G103" s="21">
        <v>5388777.7000000002</v>
      </c>
      <c r="H103" s="21">
        <v>2582.2838879999999</v>
      </c>
      <c r="I103" s="4">
        <v>9.0299999999999994</v>
      </c>
      <c r="J103" s="57">
        <v>9.4799999999999986</v>
      </c>
      <c r="K103" s="5">
        <f t="shared" si="2"/>
        <v>597.48530319934969</v>
      </c>
      <c r="L103" s="22">
        <f t="shared" si="3"/>
        <v>5.6641606743298345</v>
      </c>
      <c r="M103" s="401"/>
    </row>
    <row r="104" spans="1:23" x14ac:dyDescent="0.25">
      <c r="A104" s="400"/>
      <c r="B104" s="1">
        <v>13</v>
      </c>
      <c r="C104" s="1" t="s">
        <v>14</v>
      </c>
      <c r="D104" s="19">
        <v>175</v>
      </c>
      <c r="E104" s="20" t="s">
        <v>13</v>
      </c>
      <c r="F104" s="21">
        <v>296739.20000000001</v>
      </c>
      <c r="G104" s="21">
        <v>5389355.2999999998</v>
      </c>
      <c r="H104" s="21">
        <v>2380.3691279999998</v>
      </c>
      <c r="I104" s="4">
        <v>5.12</v>
      </c>
      <c r="J104" s="32">
        <v>5.57</v>
      </c>
      <c r="K104" s="5">
        <f t="shared" si="2"/>
        <v>582.85099448935262</v>
      </c>
      <c r="L104" s="22">
        <f t="shared" si="3"/>
        <v>3.2464800393056943</v>
      </c>
      <c r="M104" s="401"/>
    </row>
    <row r="105" spans="1:23" x14ac:dyDescent="0.25">
      <c r="A105" s="400"/>
      <c r="B105" s="1">
        <v>14</v>
      </c>
      <c r="C105" s="1" t="s">
        <v>14</v>
      </c>
      <c r="D105" s="19">
        <v>175</v>
      </c>
      <c r="E105" s="20" t="s">
        <v>13</v>
      </c>
      <c r="F105" s="21">
        <v>296745.3</v>
      </c>
      <c r="G105" s="21">
        <v>5389405.9000000004</v>
      </c>
      <c r="H105" s="21">
        <v>2365.440024</v>
      </c>
      <c r="I105" s="4">
        <v>4.1500000000000004</v>
      </c>
      <c r="J105" s="32">
        <v>4.6000000000000005</v>
      </c>
      <c r="K105" s="5">
        <f t="shared" si="2"/>
        <v>577.58554341588024</v>
      </c>
      <c r="L105" s="22">
        <f t="shared" si="3"/>
        <v>2.6568934997130493</v>
      </c>
      <c r="M105" s="401"/>
    </row>
    <row r="106" spans="1:23" x14ac:dyDescent="0.25">
      <c r="A106" s="400"/>
      <c r="B106" s="1">
        <v>15</v>
      </c>
      <c r="C106" s="1" t="s">
        <v>14</v>
      </c>
      <c r="D106" s="19">
        <v>175</v>
      </c>
      <c r="E106" s="20" t="s">
        <v>13</v>
      </c>
      <c r="F106" s="21">
        <v>296753.3</v>
      </c>
      <c r="G106" s="21">
        <v>5389459.4000000004</v>
      </c>
      <c r="H106" s="21">
        <v>2350.4316720000002</v>
      </c>
      <c r="I106" s="4">
        <v>3.78</v>
      </c>
      <c r="J106" s="32">
        <v>4.2299999999999995</v>
      </c>
      <c r="K106" s="5">
        <f t="shared" si="2"/>
        <v>575.27795664696828</v>
      </c>
      <c r="L106" s="22">
        <f t="shared" si="3"/>
        <v>2.4334257566166753</v>
      </c>
      <c r="M106" s="401"/>
    </row>
    <row r="107" spans="1:23" x14ac:dyDescent="0.25">
      <c r="A107" s="400"/>
      <c r="B107" s="1">
        <v>16</v>
      </c>
      <c r="C107" s="1" t="s">
        <v>14</v>
      </c>
      <c r="D107" s="19">
        <v>175</v>
      </c>
      <c r="E107" s="20" t="s">
        <v>13</v>
      </c>
      <c r="F107" s="21">
        <v>296759.90000000002</v>
      </c>
      <c r="G107" s="21">
        <v>5389511.7999999998</v>
      </c>
      <c r="H107" s="21">
        <v>2335.9902480000001</v>
      </c>
      <c r="I107" s="4">
        <v>3.8</v>
      </c>
      <c r="J107" s="32">
        <v>4.25</v>
      </c>
      <c r="K107" s="5">
        <f t="shared" si="2"/>
        <v>575.40776349142482</v>
      </c>
      <c r="L107" s="22">
        <f t="shared" si="3"/>
        <v>2.4454829948385557</v>
      </c>
      <c r="M107" s="401"/>
    </row>
    <row r="108" spans="1:23" x14ac:dyDescent="0.25">
      <c r="A108" s="400"/>
      <c r="B108" s="1">
        <v>17</v>
      </c>
      <c r="C108" s="1" t="s">
        <v>14</v>
      </c>
      <c r="D108" s="19">
        <v>175</v>
      </c>
      <c r="E108" s="20" t="s">
        <v>13</v>
      </c>
      <c r="F108" s="21">
        <v>296767.2</v>
      </c>
      <c r="G108" s="21">
        <v>5389565.5999999996</v>
      </c>
      <c r="H108" s="21">
        <v>2325.998904</v>
      </c>
      <c r="I108" s="4">
        <v>4.3499999999999996</v>
      </c>
      <c r="J108" s="32">
        <v>4.8</v>
      </c>
      <c r="K108" s="5">
        <f t="shared" si="2"/>
        <v>578.75674144507116</v>
      </c>
      <c r="L108" s="22">
        <f t="shared" si="3"/>
        <v>2.7780323589363416</v>
      </c>
      <c r="M108" s="401"/>
    </row>
    <row r="109" spans="1:23" x14ac:dyDescent="0.25">
      <c r="A109" s="400"/>
      <c r="B109" s="1">
        <v>18</v>
      </c>
      <c r="C109" s="1" t="s">
        <v>14</v>
      </c>
      <c r="D109" s="19">
        <v>175</v>
      </c>
      <c r="E109" s="20" t="s">
        <v>13</v>
      </c>
      <c r="F109" s="21">
        <v>296775.8</v>
      </c>
      <c r="G109" s="21">
        <v>5389619.0999999996</v>
      </c>
      <c r="H109" s="21">
        <v>2314.4073600000002</v>
      </c>
      <c r="I109" s="4">
        <v>3.87</v>
      </c>
      <c r="J109" s="32">
        <v>4.32</v>
      </c>
      <c r="K109" s="5">
        <f t="shared" si="2"/>
        <v>575.85732541468337</v>
      </c>
      <c r="L109" s="22">
        <f t="shared" si="3"/>
        <v>2.4877036457914325</v>
      </c>
      <c r="M109" s="401"/>
      <c r="O109" s="59"/>
      <c r="P109" s="59"/>
      <c r="Q109" s="50"/>
      <c r="U109" s="6"/>
      <c r="V109" s="6"/>
      <c r="W109" s="19"/>
    </row>
    <row r="110" spans="1:23" x14ac:dyDescent="0.25">
      <c r="A110" s="400"/>
      <c r="B110" s="1">
        <v>19</v>
      </c>
      <c r="C110" s="1" t="s">
        <v>14</v>
      </c>
      <c r="D110" s="19">
        <v>175</v>
      </c>
      <c r="E110" s="20" t="s">
        <v>13</v>
      </c>
      <c r="F110" s="21">
        <v>296783</v>
      </c>
      <c r="G110" s="21">
        <v>5389670.9000000004</v>
      </c>
      <c r="H110" s="21">
        <v>2297.679936</v>
      </c>
      <c r="I110" s="4">
        <v>2.25</v>
      </c>
      <c r="J110" s="32">
        <v>2.7</v>
      </c>
      <c r="K110" s="5">
        <f t="shared" si="2"/>
        <v>562.92329554147</v>
      </c>
      <c r="L110" s="22">
        <f t="shared" si="3"/>
        <v>1.5198928979619692</v>
      </c>
      <c r="M110" s="401"/>
      <c r="O110" s="59"/>
      <c r="P110" s="59"/>
      <c r="Q110" s="50"/>
      <c r="U110" s="6"/>
      <c r="V110" s="6"/>
      <c r="W110" s="19"/>
    </row>
    <row r="111" spans="1:23" x14ac:dyDescent="0.25">
      <c r="A111" s="400"/>
      <c r="B111" s="1">
        <v>1</v>
      </c>
      <c r="C111" s="1" t="s">
        <v>27</v>
      </c>
      <c r="D111" s="19">
        <v>175</v>
      </c>
      <c r="E111" s="1" t="s">
        <v>13</v>
      </c>
      <c r="F111" s="21">
        <v>296647.59999999998</v>
      </c>
      <c r="G111" s="21">
        <v>5388849.7000000002</v>
      </c>
      <c r="H111" s="21">
        <v>2552.6542800000002</v>
      </c>
      <c r="I111" s="4">
        <v>6.9</v>
      </c>
      <c r="J111" s="32">
        <v>7.3500000000000005</v>
      </c>
      <c r="K111" s="5">
        <f t="shared" si="2"/>
        <v>590.48215791963185</v>
      </c>
      <c r="L111" s="22">
        <f t="shared" si="3"/>
        <v>4.3400438607092946</v>
      </c>
      <c r="M111" s="401"/>
      <c r="O111" s="59"/>
      <c r="P111" s="59"/>
      <c r="Q111" s="50"/>
      <c r="U111" s="6"/>
      <c r="V111" s="6"/>
      <c r="W111" s="19"/>
    </row>
    <row r="112" spans="1:23" x14ac:dyDescent="0.25">
      <c r="A112" s="400"/>
      <c r="B112" s="1">
        <v>3</v>
      </c>
      <c r="C112" s="1" t="s">
        <v>27</v>
      </c>
      <c r="D112" s="19">
        <v>175</v>
      </c>
      <c r="E112" s="1" t="s">
        <v>13</v>
      </c>
      <c r="F112" s="21">
        <v>296593.5</v>
      </c>
      <c r="G112" s="21">
        <v>5388851.5</v>
      </c>
      <c r="H112" s="21">
        <v>2554.4861280000005</v>
      </c>
      <c r="I112" s="4">
        <v>8.8000000000000007</v>
      </c>
      <c r="J112" s="32">
        <v>9.25</v>
      </c>
      <c r="K112" s="5">
        <f t="shared" si="2"/>
        <v>596.80941551439821</v>
      </c>
      <c r="L112" s="22">
        <f t="shared" si="3"/>
        <v>5.5204870935081836</v>
      </c>
      <c r="M112" s="401"/>
      <c r="O112" s="59"/>
      <c r="P112" s="59"/>
      <c r="Q112" s="50"/>
      <c r="U112" s="6"/>
      <c r="V112" s="6"/>
      <c r="W112" s="19"/>
    </row>
    <row r="113" spans="1:23" x14ac:dyDescent="0.25">
      <c r="A113" s="400"/>
      <c r="B113" s="1" t="s">
        <v>28</v>
      </c>
      <c r="C113" s="1" t="s">
        <v>29</v>
      </c>
      <c r="D113" s="19">
        <v>162</v>
      </c>
      <c r="E113" s="1" t="s">
        <v>13</v>
      </c>
      <c r="F113" s="21">
        <v>296746</v>
      </c>
      <c r="G113" s="21">
        <v>5389409</v>
      </c>
      <c r="H113" s="21">
        <v>2361.56</v>
      </c>
      <c r="I113" s="4">
        <v>4.6399999999999997</v>
      </c>
      <c r="J113" s="32">
        <v>4.6999999999999993</v>
      </c>
      <c r="K113" s="5">
        <f t="shared" si="2"/>
        <v>578.17737267735595</v>
      </c>
      <c r="L113" s="22">
        <f t="shared" si="3"/>
        <v>2.7174336515835722</v>
      </c>
      <c r="M113" s="401"/>
      <c r="O113" s="59"/>
      <c r="P113" s="59"/>
      <c r="Q113" s="50"/>
      <c r="U113" s="6"/>
      <c r="V113" s="6"/>
      <c r="W113" s="19"/>
    </row>
    <row r="114" spans="1:23" x14ac:dyDescent="0.25">
      <c r="A114" s="400"/>
      <c r="B114" s="1" t="s">
        <v>31</v>
      </c>
      <c r="C114" s="1" t="s">
        <v>31</v>
      </c>
      <c r="D114" s="19">
        <v>42163</v>
      </c>
      <c r="E114" s="1" t="s">
        <v>34</v>
      </c>
      <c r="F114" s="21">
        <v>296530.071</v>
      </c>
      <c r="G114" s="21">
        <v>5389175.8870000001</v>
      </c>
      <c r="H114" s="21">
        <v>2458.5740000000001</v>
      </c>
      <c r="I114" s="4">
        <v>0</v>
      </c>
      <c r="J114" s="32">
        <v>0</v>
      </c>
      <c r="K114" s="5">
        <v>0</v>
      </c>
      <c r="L114" s="22">
        <f t="shared" si="3"/>
        <v>0</v>
      </c>
      <c r="M114" s="401"/>
      <c r="O114" s="59"/>
      <c r="P114" s="59"/>
      <c r="Q114" s="50"/>
      <c r="U114" s="6"/>
      <c r="V114" s="6"/>
      <c r="W114" s="19"/>
    </row>
    <row r="115" spans="1:23" x14ac:dyDescent="0.25">
      <c r="A115" s="400"/>
      <c r="B115" s="63"/>
      <c r="C115" s="63"/>
      <c r="D115" s="63"/>
      <c r="E115" s="63"/>
      <c r="F115" s="64"/>
      <c r="G115" s="64"/>
      <c r="H115" s="64"/>
      <c r="I115" s="65"/>
      <c r="J115" s="63"/>
      <c r="K115" s="64"/>
      <c r="L115" s="66"/>
      <c r="M115" s="401"/>
      <c r="O115" s="67"/>
      <c r="P115" s="67"/>
      <c r="Q115" s="24"/>
      <c r="U115" s="6"/>
      <c r="V115" s="6"/>
      <c r="W115" s="19"/>
    </row>
    <row r="116" spans="1:23" ht="14.4" x14ac:dyDescent="0.3">
      <c r="G116" s="28" t="s">
        <v>19</v>
      </c>
      <c r="H116" s="2">
        <f>COUNT(H5:H114)</f>
        <v>110</v>
      </c>
      <c r="I116" s="2" t="s">
        <v>48</v>
      </c>
      <c r="J116" s="2">
        <f>COUNT(J5:J114)</f>
        <v>110</v>
      </c>
      <c r="K116" s="2">
        <f>COUNT(K5:K114)</f>
        <v>110</v>
      </c>
      <c r="L116" s="2">
        <f>COUNT(L5:L114)</f>
        <v>110</v>
      </c>
      <c r="O116" s="67"/>
      <c r="P116" s="67"/>
      <c r="Q116" s="24"/>
      <c r="U116" s="6"/>
      <c r="V116" s="6"/>
      <c r="W116" s="19"/>
    </row>
    <row r="117" spans="1:23" ht="14.4" x14ac:dyDescent="0.3">
      <c r="G117" s="28" t="s">
        <v>20</v>
      </c>
      <c r="H117" s="2">
        <f>AVERAGE(H5:H114)</f>
        <v>2424.3390850181813</v>
      </c>
      <c r="I117" s="4" t="s">
        <v>48</v>
      </c>
      <c r="J117" s="4">
        <f>AVERAGE(J5:J114)</f>
        <v>4.7288181818181831</v>
      </c>
      <c r="K117" s="2">
        <f>AVERAGE(K5:K114)</f>
        <v>572.26350350206883</v>
      </c>
      <c r="L117" s="4">
        <f>AVERAGE(L5:L114)</f>
        <v>2.7408847722916749</v>
      </c>
      <c r="O117" s="67"/>
      <c r="P117" s="67"/>
      <c r="Q117" s="24"/>
      <c r="U117" s="6"/>
      <c r="V117" s="6"/>
      <c r="W117" s="19"/>
    </row>
    <row r="118" spans="1:23" ht="14.4" x14ac:dyDescent="0.3">
      <c r="G118" s="28" t="s">
        <v>21</v>
      </c>
      <c r="H118" s="2">
        <f>MEDIAN(H5:H114)</f>
        <v>2428.6954999999998</v>
      </c>
      <c r="I118" s="2" t="s">
        <v>48</v>
      </c>
      <c r="J118" s="4">
        <f>MEDIAN(J5:J114)</f>
        <v>4.4749999999999996</v>
      </c>
      <c r="K118" s="2">
        <f>MEDIAN(K5:K114)</f>
        <v>576.82737911579306</v>
      </c>
      <c r="L118" s="4">
        <f>MEDIAN(L5:L114)</f>
        <v>2.5813026752806683</v>
      </c>
      <c r="O118" s="67"/>
      <c r="P118" s="67"/>
      <c r="Q118" s="24"/>
      <c r="U118" s="6"/>
      <c r="V118" s="6"/>
      <c r="W118" s="19"/>
    </row>
    <row r="119" spans="1:23" ht="14.4" x14ac:dyDescent="0.3">
      <c r="G119" s="28" t="s">
        <v>22</v>
      </c>
      <c r="H119" s="2">
        <f>STDEV(H5:H114)</f>
        <v>75.013711655176422</v>
      </c>
      <c r="I119" s="4" t="s">
        <v>48</v>
      </c>
      <c r="J119" s="4">
        <f>STDEV(J5:J114)</f>
        <v>1.387844167955737</v>
      </c>
      <c r="K119" s="2">
        <f>STDEV(K5:K114)</f>
        <v>55.658702542395325</v>
      </c>
      <c r="L119" s="4">
        <f>STDEV(L5:L114)</f>
        <v>0.83957528691943861</v>
      </c>
    </row>
    <row r="120" spans="1:23" ht="14.4" x14ac:dyDescent="0.3">
      <c r="G120" s="28" t="s">
        <v>23</v>
      </c>
      <c r="H120" s="2">
        <f>MIN(H5:H114)</f>
        <v>2297.679936</v>
      </c>
      <c r="I120" s="2" t="s">
        <v>48</v>
      </c>
      <c r="J120" s="4">
        <f>MIN(J5:J114)</f>
        <v>0</v>
      </c>
      <c r="K120" s="2">
        <f>MIN(K5:K114)</f>
        <v>0</v>
      </c>
      <c r="L120" s="4">
        <f>MIN(L5:L114)</f>
        <v>0</v>
      </c>
    </row>
    <row r="121" spans="1:23" ht="14.4" x14ac:dyDescent="0.3">
      <c r="G121" s="28" t="s">
        <v>24</v>
      </c>
      <c r="H121" s="2">
        <f>MAX(H5:H114)</f>
        <v>2582.2838879999999</v>
      </c>
      <c r="I121" s="4" t="s">
        <v>48</v>
      </c>
      <c r="J121" s="4">
        <f>MAX(J5:J114)</f>
        <v>9.4799999999999986</v>
      </c>
      <c r="K121" s="2">
        <f>MAX(K5:K114)</f>
        <v>597.48530319934969</v>
      </c>
      <c r="L121" s="4">
        <f>MAX(L5:L114)</f>
        <v>5.6641606743298345</v>
      </c>
    </row>
    <row r="122" spans="1:23" ht="14.4" x14ac:dyDescent="0.3">
      <c r="G122" s="28" t="s">
        <v>25</v>
      </c>
      <c r="H122" s="2">
        <f>H121-H120</f>
        <v>284.60395199999994</v>
      </c>
      <c r="I122" s="2" t="s">
        <v>48</v>
      </c>
      <c r="J122" s="4">
        <f>J121-J120</f>
        <v>9.4799999999999986</v>
      </c>
      <c r="K122" s="2">
        <f>K121-K120</f>
        <v>597.48530319934969</v>
      </c>
      <c r="L122" s="4">
        <f>L121-L120</f>
        <v>5.6641606743298345</v>
      </c>
    </row>
    <row r="124" spans="1:23" x14ac:dyDescent="0.25">
      <c r="B124" s="393" t="s">
        <v>153</v>
      </c>
    </row>
  </sheetData>
  <mergeCells count="2">
    <mergeCell ref="B3:L3"/>
    <mergeCell ref="B1:L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showGridLines="0" workbookViewId="0">
      <selection activeCell="B2" sqref="B2:M28"/>
    </sheetView>
  </sheetViews>
  <sheetFormatPr defaultColWidth="9.109375" defaultRowHeight="13.8" x14ac:dyDescent="0.25"/>
  <cols>
    <col min="1" max="1" width="9.33203125" style="7" customWidth="1"/>
    <col min="2" max="2" width="6.6640625" style="7" customWidth="1"/>
    <col min="3" max="3" width="4.5546875" style="7" customWidth="1"/>
    <col min="4" max="4" width="8.88671875" style="7" customWidth="1"/>
    <col min="5" max="5" width="9.3320312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.332031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6384" width="9.109375" style="7"/>
  </cols>
  <sheetData>
    <row r="2" spans="1:20" ht="15" customHeight="1" x14ac:dyDescent="0.25">
      <c r="B2" s="476" t="s">
        <v>146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20" ht="15" customHeight="1" x14ac:dyDescent="0.25">
      <c r="B3" s="3" t="s">
        <v>126</v>
      </c>
      <c r="G3" s="137"/>
    </row>
    <row r="4" spans="1:20" ht="25.05" customHeight="1" thickBot="1" x14ac:dyDescent="0.3">
      <c r="A4" s="287"/>
      <c r="B4" s="475">
        <v>2013</v>
      </c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288"/>
    </row>
    <row r="5" spans="1:20" ht="57.6" thickBot="1" x14ac:dyDescent="0.3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74</v>
      </c>
      <c r="J5" s="10" t="s">
        <v>104</v>
      </c>
      <c r="K5" s="10" t="s">
        <v>76</v>
      </c>
      <c r="L5" s="452" t="s">
        <v>4</v>
      </c>
      <c r="M5" s="453"/>
      <c r="N5" s="41"/>
    </row>
    <row r="6" spans="1:20" ht="14.4" thickTop="1" x14ac:dyDescent="0.25">
      <c r="A6" s="34"/>
      <c r="B6" s="294" t="s">
        <v>11</v>
      </c>
      <c r="C6" s="295">
        <v>1</v>
      </c>
      <c r="D6" s="128">
        <v>296735</v>
      </c>
      <c r="E6" s="128">
        <v>5389408</v>
      </c>
      <c r="F6" s="355">
        <v>2382</v>
      </c>
      <c r="G6" s="120">
        <v>42166</v>
      </c>
      <c r="H6" s="296">
        <v>42274</v>
      </c>
      <c r="I6" s="94">
        <v>5.05</v>
      </c>
      <c r="J6" s="129" t="s">
        <v>77</v>
      </c>
      <c r="K6" s="5">
        <f>(LN(I6)*27.519)+535.59</f>
        <v>580.15394506702239</v>
      </c>
      <c r="L6" s="469" t="s">
        <v>34</v>
      </c>
      <c r="M6" s="470"/>
      <c r="N6" s="41"/>
      <c r="O6" s="41"/>
      <c r="T6" s="41"/>
    </row>
    <row r="7" spans="1:20" x14ac:dyDescent="0.25">
      <c r="A7" s="34"/>
      <c r="B7" s="142" t="s">
        <v>59</v>
      </c>
      <c r="C7" s="299">
        <v>2</v>
      </c>
      <c r="D7" s="355">
        <v>296989</v>
      </c>
      <c r="E7" s="128">
        <v>5389589</v>
      </c>
      <c r="F7" s="355">
        <v>2328</v>
      </c>
      <c r="G7" s="120">
        <v>42166</v>
      </c>
      <c r="H7" s="144">
        <v>42274</v>
      </c>
      <c r="I7" s="97">
        <v>5.15</v>
      </c>
      <c r="J7" s="129" t="s">
        <v>77</v>
      </c>
      <c r="K7" s="5">
        <f t="shared" ref="K7:K12" si="0">(LN(I7)*27.519)+535.59</f>
        <v>580.69355059115912</v>
      </c>
      <c r="L7" s="461" t="s">
        <v>34</v>
      </c>
      <c r="M7" s="462"/>
      <c r="N7" s="41"/>
      <c r="O7" s="41"/>
      <c r="T7" s="41"/>
    </row>
    <row r="8" spans="1:20" x14ac:dyDescent="0.25">
      <c r="A8" s="34"/>
      <c r="B8" s="142" t="s">
        <v>15</v>
      </c>
      <c r="C8" s="299">
        <v>3</v>
      </c>
      <c r="D8" s="355">
        <v>296711</v>
      </c>
      <c r="E8" s="355">
        <v>5389178</v>
      </c>
      <c r="F8" s="355">
        <v>2460</v>
      </c>
      <c r="G8" s="120">
        <v>42166</v>
      </c>
      <c r="H8" s="296">
        <v>42274</v>
      </c>
      <c r="I8" s="97">
        <v>5.05</v>
      </c>
      <c r="J8" s="129" t="s">
        <v>77</v>
      </c>
      <c r="K8" s="5">
        <f t="shared" si="0"/>
        <v>580.15394506702239</v>
      </c>
      <c r="L8" s="456" t="s">
        <v>34</v>
      </c>
      <c r="M8" s="457"/>
      <c r="N8" s="41"/>
      <c r="O8" s="41"/>
      <c r="T8" s="41"/>
    </row>
    <row r="9" spans="1:20" x14ac:dyDescent="0.25">
      <c r="A9" s="34"/>
      <c r="B9" s="142" t="s">
        <v>16</v>
      </c>
      <c r="C9" s="299">
        <v>4</v>
      </c>
      <c r="D9" s="355">
        <v>296684</v>
      </c>
      <c r="E9" s="355">
        <v>5388910</v>
      </c>
      <c r="F9" s="355">
        <v>2551</v>
      </c>
      <c r="G9" s="120">
        <v>42166</v>
      </c>
      <c r="H9" s="144">
        <v>42274</v>
      </c>
      <c r="I9" s="97">
        <v>7.25</v>
      </c>
      <c r="J9" s="129" t="s">
        <v>77</v>
      </c>
      <c r="K9" s="5">
        <f t="shared" si="0"/>
        <v>590.10517942173954</v>
      </c>
      <c r="L9" s="461" t="s">
        <v>34</v>
      </c>
      <c r="M9" s="462"/>
      <c r="N9" s="41"/>
      <c r="O9" s="41"/>
      <c r="T9" s="41"/>
    </row>
    <row r="10" spans="1:20" x14ac:dyDescent="0.25">
      <c r="A10" s="34"/>
      <c r="B10" s="142" t="s">
        <v>44</v>
      </c>
      <c r="C10" s="299">
        <v>5</v>
      </c>
      <c r="D10" s="128">
        <v>296439</v>
      </c>
      <c r="E10" s="128">
        <v>5389176</v>
      </c>
      <c r="F10" s="355">
        <v>2458</v>
      </c>
      <c r="G10" s="120">
        <v>42166</v>
      </c>
      <c r="H10" s="296">
        <v>42274</v>
      </c>
      <c r="I10" s="97">
        <v>4.5</v>
      </c>
      <c r="J10" s="129" t="s">
        <v>77</v>
      </c>
      <c r="K10" s="5">
        <f t="shared" si="0"/>
        <v>576.98070588188637</v>
      </c>
      <c r="L10" s="461" t="s">
        <v>34</v>
      </c>
      <c r="M10" s="462"/>
      <c r="N10" s="41"/>
      <c r="O10" s="41"/>
      <c r="T10" s="41"/>
    </row>
    <row r="11" spans="1:20" x14ac:dyDescent="0.25">
      <c r="A11" s="34"/>
      <c r="B11" s="142" t="s">
        <v>53</v>
      </c>
      <c r="C11" s="299">
        <v>6</v>
      </c>
      <c r="D11" s="355">
        <v>297154</v>
      </c>
      <c r="E11" s="355">
        <v>5389565</v>
      </c>
      <c r="F11" s="355">
        <v>2348</v>
      </c>
      <c r="G11" s="120">
        <v>42166</v>
      </c>
      <c r="H11" s="144">
        <v>42274</v>
      </c>
      <c r="I11" s="97">
        <v>5.3</v>
      </c>
      <c r="J11" s="129" t="s">
        <v>77</v>
      </c>
      <c r="K11" s="5">
        <f t="shared" si="0"/>
        <v>581.48362399493772</v>
      </c>
      <c r="L11" s="461" t="s">
        <v>34</v>
      </c>
      <c r="M11" s="462"/>
      <c r="N11" s="41"/>
      <c r="O11" s="41"/>
      <c r="T11" s="41"/>
    </row>
    <row r="12" spans="1:20" ht="14.4" thickBot="1" x14ac:dyDescent="0.3">
      <c r="A12" s="302"/>
      <c r="B12" s="200" t="s">
        <v>36</v>
      </c>
      <c r="C12" s="303">
        <v>7</v>
      </c>
      <c r="D12" s="355">
        <v>296996</v>
      </c>
      <c r="E12" s="355">
        <v>5389131</v>
      </c>
      <c r="F12" s="355">
        <v>2486</v>
      </c>
      <c r="G12" s="120">
        <v>42166</v>
      </c>
      <c r="H12" s="296">
        <v>42274</v>
      </c>
      <c r="I12" s="97">
        <v>5.05</v>
      </c>
      <c r="J12" s="129" t="s">
        <v>77</v>
      </c>
      <c r="K12" s="5">
        <f t="shared" si="0"/>
        <v>580.15394506702239</v>
      </c>
      <c r="L12" s="473" t="s">
        <v>34</v>
      </c>
      <c r="M12" s="474"/>
      <c r="O12" s="41"/>
      <c r="T12" s="41"/>
    </row>
    <row r="13" spans="1:20" ht="14.4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65"/>
      <c r="M13" s="366"/>
      <c r="O13" s="41"/>
      <c r="T13" s="41"/>
    </row>
    <row r="14" spans="1:20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  <c r="T14" s="41"/>
    </row>
    <row r="15" spans="1:20" ht="14.4" thickTop="1" x14ac:dyDescent="0.25">
      <c r="A15" s="302"/>
      <c r="B15" s="257" t="s">
        <v>11</v>
      </c>
      <c r="C15" s="295">
        <v>1</v>
      </c>
      <c r="D15" s="313">
        <v>-5.05</v>
      </c>
      <c r="E15" s="314">
        <v>0</v>
      </c>
      <c r="F15" s="54">
        <v>-2.2400000000000002</v>
      </c>
      <c r="G15" s="314">
        <f>SUM(D15:F15)</f>
        <v>-7.29</v>
      </c>
      <c r="H15" s="313">
        <f>D15*(K6/1000)</f>
        <v>-2.9297774225884625</v>
      </c>
      <c r="I15" s="313">
        <f>E15*0.72</f>
        <v>0</v>
      </c>
      <c r="J15" s="313">
        <f>F15*0.874</f>
        <v>-1.9577600000000002</v>
      </c>
      <c r="K15" s="314">
        <f>SUM(H15:J15)</f>
        <v>-4.8875374225884629</v>
      </c>
      <c r="L15" s="22">
        <f>I6*(K6/1000)</f>
        <v>2.9297774225884625</v>
      </c>
      <c r="M15" s="316">
        <f t="shared" ref="M15:M21" si="1">SUM(K15:L15)</f>
        <v>-1.9577600000000004</v>
      </c>
      <c r="T15" s="41"/>
    </row>
    <row r="16" spans="1:20" x14ac:dyDescent="0.25">
      <c r="A16" s="302"/>
      <c r="B16" s="142" t="s">
        <v>59</v>
      </c>
      <c r="C16" s="299">
        <v>2</v>
      </c>
      <c r="D16" s="32">
        <v>-5.15</v>
      </c>
      <c r="E16" s="269">
        <v>0</v>
      </c>
      <c r="F16" s="270">
        <v>-1.88</v>
      </c>
      <c r="G16" s="314">
        <f t="shared" ref="G16:G21" si="2">SUM(D16:F16)</f>
        <v>-7.03</v>
      </c>
      <c r="H16" s="313">
        <f t="shared" ref="H16:H21" si="3">D16*(K7/1000)</f>
        <v>-2.9905717855444696</v>
      </c>
      <c r="I16" s="313">
        <f t="shared" ref="I16:I21" si="4">E16*0.72</f>
        <v>0</v>
      </c>
      <c r="J16" s="313">
        <f t="shared" ref="J16:J21" si="5">F16*0.874</f>
        <v>-1.6431199999999999</v>
      </c>
      <c r="K16" s="314">
        <f t="shared" ref="K16:K21" si="6">SUM(H16:J16)</f>
        <v>-4.6336917855444693</v>
      </c>
      <c r="L16" s="22">
        <f t="shared" ref="L16:L21" si="7">I7*(K7/1000)</f>
        <v>2.9905717855444696</v>
      </c>
      <c r="M16" s="316">
        <f t="shared" si="1"/>
        <v>-1.6431199999999997</v>
      </c>
    </row>
    <row r="17" spans="1:13" x14ac:dyDescent="0.25">
      <c r="A17" s="302"/>
      <c r="B17" s="142" t="s">
        <v>15</v>
      </c>
      <c r="C17" s="299">
        <v>3</v>
      </c>
      <c r="D17" s="32">
        <v>-5.05</v>
      </c>
      <c r="E17" s="269">
        <v>-0.22</v>
      </c>
      <c r="F17" s="22">
        <v>-2.14</v>
      </c>
      <c r="G17" s="314">
        <f t="shared" si="2"/>
        <v>-7.41</v>
      </c>
      <c r="H17" s="313">
        <f t="shared" si="3"/>
        <v>-2.9297774225884625</v>
      </c>
      <c r="I17" s="313">
        <f t="shared" si="4"/>
        <v>-0.15839999999999999</v>
      </c>
      <c r="J17" s="313">
        <f t="shared" si="5"/>
        <v>-1.87036</v>
      </c>
      <c r="K17" s="314">
        <f t="shared" si="6"/>
        <v>-4.9585374225884626</v>
      </c>
      <c r="L17" s="22">
        <f t="shared" si="7"/>
        <v>2.9297774225884625</v>
      </c>
      <c r="M17" s="316">
        <f t="shared" si="1"/>
        <v>-2.0287600000000001</v>
      </c>
    </row>
    <row r="18" spans="1:13" x14ac:dyDescent="0.25">
      <c r="A18" s="302"/>
      <c r="B18" s="142" t="s">
        <v>16</v>
      </c>
      <c r="C18" s="299">
        <v>4</v>
      </c>
      <c r="D18" s="32">
        <v>-6.66</v>
      </c>
      <c r="E18" s="269">
        <v>0</v>
      </c>
      <c r="F18" s="22">
        <v>0</v>
      </c>
      <c r="G18" s="314">
        <f t="shared" si="2"/>
        <v>-6.66</v>
      </c>
      <c r="H18" s="313">
        <f>D18*(K9/1000)</f>
        <v>-3.9301004949487854</v>
      </c>
      <c r="I18" s="313">
        <f t="shared" si="4"/>
        <v>0</v>
      </c>
      <c r="J18" s="313">
        <f>F18*0.874</f>
        <v>0</v>
      </c>
      <c r="K18" s="314">
        <f t="shared" si="6"/>
        <v>-3.9301004949487854</v>
      </c>
      <c r="L18" s="22">
        <f t="shared" si="7"/>
        <v>4.2782625508076118</v>
      </c>
      <c r="M18" s="316">
        <f t="shared" si="1"/>
        <v>0.34816205585882631</v>
      </c>
    </row>
    <row r="19" spans="1:13" x14ac:dyDescent="0.25">
      <c r="A19" s="302"/>
      <c r="B19" s="142" t="s">
        <v>44</v>
      </c>
      <c r="C19" s="299">
        <v>5</v>
      </c>
      <c r="D19" s="32">
        <v>-4.5</v>
      </c>
      <c r="E19" s="272">
        <v>0</v>
      </c>
      <c r="F19" s="22">
        <v>-2.69</v>
      </c>
      <c r="G19" s="314">
        <f t="shared" si="2"/>
        <v>-7.1899999999999995</v>
      </c>
      <c r="H19" s="313">
        <f t="shared" si="3"/>
        <v>-2.5964131764684883</v>
      </c>
      <c r="I19" s="313">
        <f t="shared" si="4"/>
        <v>0</v>
      </c>
      <c r="J19" s="313">
        <f t="shared" si="5"/>
        <v>-2.3510599999999999</v>
      </c>
      <c r="K19" s="314">
        <f>SUM(H19:J19)</f>
        <v>-4.9474731764684883</v>
      </c>
      <c r="L19" s="22">
        <f t="shared" si="7"/>
        <v>2.5964131764684883</v>
      </c>
      <c r="M19" s="316">
        <f t="shared" si="1"/>
        <v>-2.3510599999999999</v>
      </c>
    </row>
    <row r="20" spans="1:13" x14ac:dyDescent="0.25">
      <c r="B20" s="142" t="s">
        <v>53</v>
      </c>
      <c r="C20" s="299">
        <v>6</v>
      </c>
      <c r="D20" s="32">
        <v>-5.33</v>
      </c>
      <c r="E20" s="272">
        <v>-0.11</v>
      </c>
      <c r="F20" s="22">
        <v>-1.38</v>
      </c>
      <c r="G20" s="314">
        <f t="shared" si="2"/>
        <v>-6.82</v>
      </c>
      <c r="H20" s="313">
        <f t="shared" si="3"/>
        <v>-3.0993077158930178</v>
      </c>
      <c r="I20" s="313">
        <f t="shared" si="4"/>
        <v>-7.9199999999999993E-2</v>
      </c>
      <c r="J20" s="313">
        <f t="shared" si="5"/>
        <v>-1.2061199999999999</v>
      </c>
      <c r="K20" s="314">
        <f t="shared" si="6"/>
        <v>-4.3846277158930178</v>
      </c>
      <c r="L20" s="22">
        <f t="shared" si="7"/>
        <v>3.0818632071731695</v>
      </c>
      <c r="M20" s="316">
        <f t="shared" si="1"/>
        <v>-1.3027645087198483</v>
      </c>
    </row>
    <row r="21" spans="1:13" x14ac:dyDescent="0.25">
      <c r="B21" s="218" t="s">
        <v>36</v>
      </c>
      <c r="C21" s="303">
        <v>7</v>
      </c>
      <c r="D21" s="220">
        <v>-5.05</v>
      </c>
      <c r="E21" s="317">
        <v>-2.14</v>
      </c>
      <c r="F21" s="281">
        <v>0</v>
      </c>
      <c r="G21" s="318">
        <f t="shared" si="2"/>
        <v>-7.1899999999999995</v>
      </c>
      <c r="H21" s="317">
        <f t="shared" si="3"/>
        <v>-2.9297774225884625</v>
      </c>
      <c r="I21" s="317">
        <f t="shared" si="4"/>
        <v>-1.5407999999999999</v>
      </c>
      <c r="J21" s="317">
        <f t="shared" si="5"/>
        <v>0</v>
      </c>
      <c r="K21" s="318">
        <f t="shared" si="6"/>
        <v>-4.4705774225884625</v>
      </c>
      <c r="L21" s="281">
        <f t="shared" si="7"/>
        <v>2.9297774225884625</v>
      </c>
      <c r="M21" s="321">
        <f t="shared" si="1"/>
        <v>-1.5407999999999999</v>
      </c>
    </row>
    <row r="22" spans="1:13" ht="14.4" x14ac:dyDescent="0.3">
      <c r="A22" s="13"/>
      <c r="B22" s="434" t="s">
        <v>19</v>
      </c>
      <c r="C22" s="435"/>
      <c r="D22" s="2">
        <f t="shared" ref="D22:K22" si="8">COUNT(D15:D21)</f>
        <v>7</v>
      </c>
      <c r="E22" s="2">
        <f t="shared" si="8"/>
        <v>7</v>
      </c>
      <c r="F22" s="2">
        <f t="shared" si="8"/>
        <v>7</v>
      </c>
      <c r="G22" s="2">
        <f t="shared" si="8"/>
        <v>7</v>
      </c>
      <c r="H22" s="2">
        <f t="shared" si="8"/>
        <v>7</v>
      </c>
      <c r="I22" s="2">
        <f t="shared" si="8"/>
        <v>7</v>
      </c>
      <c r="J22" s="2">
        <f t="shared" si="8"/>
        <v>7</v>
      </c>
      <c r="K22" s="2">
        <f t="shared" si="8"/>
        <v>7</v>
      </c>
      <c r="L22" s="283">
        <f>COUNT(L15:L21)</f>
        <v>7</v>
      </c>
      <c r="M22" s="284">
        <f>COUNT(M15:M21)</f>
        <v>7</v>
      </c>
    </row>
    <row r="23" spans="1:13" ht="14.4" x14ac:dyDescent="0.3">
      <c r="A23" s="302"/>
      <c r="B23" s="426" t="s">
        <v>20</v>
      </c>
      <c r="C23" s="427"/>
      <c r="D23" s="4">
        <f>AVERAGE(D15:D21)</f>
        <v>-5.2557142857142853</v>
      </c>
      <c r="E23" s="4">
        <f>AVERAGE(E15:E21)</f>
        <v>-0.35285714285714287</v>
      </c>
      <c r="F23" s="4">
        <f>AVERAGE(F15:F21)</f>
        <v>-1.4757142857142855</v>
      </c>
      <c r="G23" s="4">
        <f>AVERAGE(G15:G21)</f>
        <v>-7.0842857142857136</v>
      </c>
      <c r="H23" s="4">
        <f t="shared" ref="H23:M23" si="9">AVERAGE(H15:H21)</f>
        <v>-3.0579607772314499</v>
      </c>
      <c r="I23" s="4">
        <f t="shared" si="9"/>
        <v>-0.25405714285714287</v>
      </c>
      <c r="J23" s="4">
        <f t="shared" si="9"/>
        <v>-1.2897742857142858</v>
      </c>
      <c r="K23" s="4">
        <f t="shared" si="9"/>
        <v>-4.6017922058028784</v>
      </c>
      <c r="L23" s="226">
        <f>AVERAGE(L15:L21)</f>
        <v>3.1052061411084462</v>
      </c>
      <c r="M23" s="227">
        <f t="shared" si="9"/>
        <v>-1.4965860646944316</v>
      </c>
    </row>
    <row r="24" spans="1:13" ht="14.4" x14ac:dyDescent="0.3">
      <c r="B24" s="426" t="s">
        <v>21</v>
      </c>
      <c r="C24" s="427"/>
      <c r="D24" s="4">
        <f t="shared" ref="D24:M24" si="10">MEDIAN(D15:D21)</f>
        <v>-5.05</v>
      </c>
      <c r="E24" s="4">
        <f t="shared" si="10"/>
        <v>0</v>
      </c>
      <c r="F24" s="4">
        <f t="shared" si="10"/>
        <v>-1.88</v>
      </c>
      <c r="G24" s="4">
        <f t="shared" si="10"/>
        <v>-7.1899999999999995</v>
      </c>
      <c r="H24" s="4">
        <f t="shared" si="10"/>
        <v>-2.9297774225884625</v>
      </c>
      <c r="I24" s="4">
        <f t="shared" si="10"/>
        <v>0</v>
      </c>
      <c r="J24" s="4">
        <f t="shared" si="10"/>
        <v>-1.6431199999999999</v>
      </c>
      <c r="K24" s="4">
        <f t="shared" si="10"/>
        <v>-4.6336917855444693</v>
      </c>
      <c r="L24" s="226">
        <f t="shared" si="10"/>
        <v>2.9297774225884625</v>
      </c>
      <c r="M24" s="227">
        <f t="shared" si="10"/>
        <v>-1.6431199999999997</v>
      </c>
    </row>
    <row r="25" spans="1:13" ht="14.4" x14ac:dyDescent="0.3">
      <c r="B25" s="426" t="s">
        <v>22</v>
      </c>
      <c r="C25" s="427"/>
      <c r="D25" s="4">
        <f t="shared" ref="D25:L25" si="11">STDEV(D15:D21)</f>
        <v>0.66917504294111174</v>
      </c>
      <c r="E25" s="4">
        <f t="shared" si="11"/>
        <v>0.79252159351684304</v>
      </c>
      <c r="F25" s="4">
        <f>STDEV(F15:F21)</f>
        <v>1.0822793407566145</v>
      </c>
      <c r="G25" s="4">
        <f>STDEV(G15:G21)</f>
        <v>0.26569764412812924</v>
      </c>
      <c r="H25" s="4">
        <f>STDEV(H15:H21)</f>
        <v>0.41416535299925555</v>
      </c>
      <c r="I25" s="4">
        <f>STDEV(I15:I21)</f>
        <v>0.57061554733212694</v>
      </c>
      <c r="J25" s="4">
        <f t="shared" si="11"/>
        <v>0.94591214382128075</v>
      </c>
      <c r="K25" s="4">
        <f t="shared" si="11"/>
        <v>0.37527276407193855</v>
      </c>
      <c r="L25" s="226">
        <f t="shared" si="11"/>
        <v>0.53866242599739755</v>
      </c>
      <c r="M25" s="227">
        <f>STDEV(M15:M21)</f>
        <v>0.88412910937420552</v>
      </c>
    </row>
    <row r="26" spans="1:13" ht="14.4" x14ac:dyDescent="0.3">
      <c r="B26" s="426" t="s">
        <v>23</v>
      </c>
      <c r="C26" s="427"/>
      <c r="D26" s="4">
        <f t="shared" ref="D26:M26" si="12">MIN(D15:D21)</f>
        <v>-6.66</v>
      </c>
      <c r="E26" s="4">
        <f>MIN(E15:E21)</f>
        <v>-2.14</v>
      </c>
      <c r="F26" s="4">
        <f t="shared" si="12"/>
        <v>-2.69</v>
      </c>
      <c r="G26" s="4">
        <f>MIN(G15:G21)</f>
        <v>-7.41</v>
      </c>
      <c r="H26" s="4">
        <f t="shared" si="12"/>
        <v>-3.9301004949487854</v>
      </c>
      <c r="I26" s="4">
        <f t="shared" si="12"/>
        <v>-1.5407999999999999</v>
      </c>
      <c r="J26" s="4">
        <f t="shared" si="12"/>
        <v>-2.3510599999999999</v>
      </c>
      <c r="K26" s="4">
        <f t="shared" si="12"/>
        <v>-4.9585374225884626</v>
      </c>
      <c r="L26" s="226">
        <f>MIN(L15:L21)</f>
        <v>2.5964131764684883</v>
      </c>
      <c r="M26" s="227">
        <f t="shared" si="12"/>
        <v>-2.3510599999999999</v>
      </c>
    </row>
    <row r="27" spans="1:13" ht="14.4" x14ac:dyDescent="0.3">
      <c r="B27" s="426" t="s">
        <v>24</v>
      </c>
      <c r="C27" s="427"/>
      <c r="D27" s="4">
        <f>MAX(D15:D21)</f>
        <v>-4.5</v>
      </c>
      <c r="E27" s="4">
        <f t="shared" ref="E27:L27" si="13">MAX(E15:E21)</f>
        <v>0</v>
      </c>
      <c r="F27" s="4">
        <f t="shared" si="13"/>
        <v>0</v>
      </c>
      <c r="G27" s="4">
        <f>MAX(G15:G21)</f>
        <v>-6.66</v>
      </c>
      <c r="H27" s="4">
        <f>MAX(H15:H21)</f>
        <v>-2.5964131764684883</v>
      </c>
      <c r="I27" s="4">
        <f t="shared" si="13"/>
        <v>0</v>
      </c>
      <c r="J27" s="4">
        <f>MAX(J15:J21)</f>
        <v>0</v>
      </c>
      <c r="K27" s="4">
        <f t="shared" si="13"/>
        <v>-3.9301004949487854</v>
      </c>
      <c r="L27" s="226">
        <f t="shared" si="13"/>
        <v>4.2782625508076118</v>
      </c>
      <c r="M27" s="227">
        <f>MAX(M15:M21)</f>
        <v>0.34816205585882631</v>
      </c>
    </row>
    <row r="28" spans="1:13" ht="15" thickBot="1" x14ac:dyDescent="0.35">
      <c r="B28" s="428" t="s">
        <v>25</v>
      </c>
      <c r="C28" s="429"/>
      <c r="D28" s="228">
        <f t="shared" ref="D28:M28" si="14">D27-D26</f>
        <v>2.16</v>
      </c>
      <c r="E28" s="228">
        <f>E27-E26</f>
        <v>2.14</v>
      </c>
      <c r="F28" s="228">
        <f t="shared" si="14"/>
        <v>2.69</v>
      </c>
      <c r="G28" s="228">
        <f t="shared" si="14"/>
        <v>0.75</v>
      </c>
      <c r="H28" s="228">
        <f t="shared" si="14"/>
        <v>1.3336873184802971</v>
      </c>
      <c r="I28" s="228">
        <f t="shared" si="14"/>
        <v>1.5407999999999999</v>
      </c>
      <c r="J28" s="228">
        <f t="shared" si="14"/>
        <v>2.3510599999999999</v>
      </c>
      <c r="K28" s="228">
        <f t="shared" si="14"/>
        <v>1.0284369276396772</v>
      </c>
      <c r="L28" s="228">
        <f t="shared" si="14"/>
        <v>1.6818493743391234</v>
      </c>
      <c r="M28" s="229">
        <f t="shared" si="14"/>
        <v>2.6992220558588262</v>
      </c>
    </row>
    <row r="29" spans="1:13" x14ac:dyDescent="0.25">
      <c r="C29" s="32"/>
      <c r="D29" s="322"/>
    </row>
    <row r="30" spans="1:13" ht="16.2" x14ac:dyDescent="0.25">
      <c r="B30" s="7" t="s">
        <v>121</v>
      </c>
    </row>
    <row r="31" spans="1:13" ht="16.2" x14ac:dyDescent="0.25">
      <c r="B31" s="7" t="s">
        <v>122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</row>
    <row r="32" spans="1:13" ht="16.2" x14ac:dyDescent="0.35">
      <c r="B32" s="234" t="s">
        <v>155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</row>
    <row r="33" spans="2:13" x14ac:dyDescent="0.25">
      <c r="B33" s="323"/>
      <c r="C33" s="190"/>
      <c r="D33" s="234"/>
      <c r="E33" s="234"/>
      <c r="F33" s="234"/>
      <c r="G33" s="234"/>
      <c r="H33" s="190"/>
      <c r="I33" s="190"/>
      <c r="J33" s="190"/>
      <c r="K33" s="190"/>
      <c r="L33" s="190"/>
      <c r="M33" s="190"/>
    </row>
    <row r="34" spans="2:13" x14ac:dyDescent="0.25">
      <c r="B34" s="323"/>
      <c r="C34" s="323"/>
      <c r="D34" s="234"/>
      <c r="E34" s="234"/>
      <c r="F34" s="234"/>
      <c r="G34" s="234"/>
      <c r="H34" s="323"/>
      <c r="I34" s="323"/>
      <c r="J34" s="323"/>
      <c r="K34" s="323"/>
      <c r="L34" s="323"/>
      <c r="M34" s="323"/>
    </row>
    <row r="35" spans="2:13" x14ac:dyDescent="0.25">
      <c r="B35" s="323"/>
      <c r="C35" s="323"/>
      <c r="D35" s="234"/>
      <c r="E35" s="234"/>
      <c r="F35" s="234"/>
      <c r="G35" s="234"/>
      <c r="H35" s="323"/>
      <c r="I35" s="323"/>
      <c r="J35" s="323"/>
      <c r="K35" s="323"/>
      <c r="L35" s="323"/>
      <c r="M35" s="323"/>
    </row>
    <row r="36" spans="2:13" x14ac:dyDescent="0.25">
      <c r="D36" s="234"/>
      <c r="E36" s="234"/>
      <c r="F36" s="234"/>
      <c r="G36" s="234"/>
    </row>
    <row r="37" spans="2:13" x14ac:dyDescent="0.25">
      <c r="D37" s="234"/>
      <c r="E37" s="234"/>
      <c r="F37" s="234"/>
      <c r="G37" s="234"/>
    </row>
    <row r="38" spans="2:13" x14ac:dyDescent="0.25">
      <c r="D38" s="234"/>
    </row>
    <row r="39" spans="2:13" x14ac:dyDescent="0.25">
      <c r="D39" s="234"/>
    </row>
    <row r="40" spans="2:13" x14ac:dyDescent="0.25">
      <c r="D40" s="234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5:C25"/>
    <mergeCell ref="B26:C26"/>
    <mergeCell ref="B27:C27"/>
    <mergeCell ref="B28:C28"/>
    <mergeCell ref="L10:M10"/>
    <mergeCell ref="L11:M11"/>
    <mergeCell ref="L12:M12"/>
    <mergeCell ref="B22:C22"/>
    <mergeCell ref="B23:C23"/>
    <mergeCell ref="B24:C24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0"/>
  <sheetViews>
    <sheetView showGridLines="0" workbookViewId="0">
      <selection activeCell="B2" sqref="B2:M28"/>
    </sheetView>
  </sheetViews>
  <sheetFormatPr defaultColWidth="9.109375" defaultRowHeight="13.8" x14ac:dyDescent="0.25"/>
  <cols>
    <col min="1" max="1" width="10.21875" style="7" customWidth="1"/>
    <col min="2" max="2" width="6.6640625" style="7" customWidth="1"/>
    <col min="3" max="3" width="4.5546875" style="7" customWidth="1"/>
    <col min="4" max="4" width="8.88671875" style="7" customWidth="1"/>
    <col min="5" max="5" width="9.3320312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.332031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6384" width="9.109375" style="7"/>
  </cols>
  <sheetData>
    <row r="2" spans="1:16" ht="15" customHeight="1" x14ac:dyDescent="0.25">
      <c r="B2" s="476" t="s">
        <v>147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16" ht="15" customHeight="1" x14ac:dyDescent="0.25">
      <c r="B3" s="3" t="s">
        <v>126</v>
      </c>
      <c r="C3" s="137"/>
      <c r="G3" s="137"/>
    </row>
    <row r="4" spans="1:16" ht="25.05" customHeight="1" thickBot="1" x14ac:dyDescent="0.3">
      <c r="A4" s="287"/>
      <c r="B4" s="449">
        <v>2014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288"/>
    </row>
    <row r="5" spans="1:16" ht="43.8" thickBot="1" x14ac:dyDescent="0.3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107</v>
      </c>
      <c r="J5" s="10" t="s">
        <v>104</v>
      </c>
      <c r="K5" s="10" t="s">
        <v>76</v>
      </c>
      <c r="L5" s="452" t="s">
        <v>4</v>
      </c>
      <c r="M5" s="453"/>
      <c r="N5" s="41"/>
    </row>
    <row r="6" spans="1:16" ht="14.4" thickTop="1" x14ac:dyDescent="0.25">
      <c r="A6" s="34"/>
      <c r="B6" s="294" t="s">
        <v>11</v>
      </c>
      <c r="C6" s="295">
        <v>1</v>
      </c>
      <c r="D6" s="128">
        <v>296735</v>
      </c>
      <c r="E6" s="364">
        <v>5389408</v>
      </c>
      <c r="F6" s="355">
        <v>2382</v>
      </c>
      <c r="G6" s="120">
        <v>42166</v>
      </c>
      <c r="H6" s="296">
        <v>42265</v>
      </c>
      <c r="I6" s="94">
        <v>5.45</v>
      </c>
      <c r="J6" s="129" t="s">
        <v>77</v>
      </c>
      <c r="K6" s="134">
        <v>549</v>
      </c>
      <c r="L6" s="469" t="s">
        <v>13</v>
      </c>
      <c r="M6" s="470"/>
      <c r="N6" s="41"/>
      <c r="P6" s="355"/>
    </row>
    <row r="7" spans="1:16" x14ac:dyDescent="0.25">
      <c r="A7" s="34"/>
      <c r="B7" s="142" t="s">
        <v>59</v>
      </c>
      <c r="C7" s="299">
        <v>2</v>
      </c>
      <c r="D7" s="355">
        <v>296989</v>
      </c>
      <c r="E7" s="364">
        <v>5389589</v>
      </c>
      <c r="F7" s="355">
        <v>2328</v>
      </c>
      <c r="G7" s="120">
        <v>42166</v>
      </c>
      <c r="H7" s="144">
        <v>42265</v>
      </c>
      <c r="I7" s="97">
        <v>5.62</v>
      </c>
      <c r="J7" s="129" t="s">
        <v>77</v>
      </c>
      <c r="K7" s="105">
        <v>536</v>
      </c>
      <c r="L7" s="461" t="s">
        <v>13</v>
      </c>
      <c r="M7" s="462"/>
      <c r="N7" s="41"/>
      <c r="P7" s="355"/>
    </row>
    <row r="8" spans="1:16" x14ac:dyDescent="0.25">
      <c r="A8" s="34"/>
      <c r="B8" s="142" t="s">
        <v>15</v>
      </c>
      <c r="C8" s="299">
        <v>3</v>
      </c>
      <c r="D8" s="355">
        <v>296711</v>
      </c>
      <c r="E8" s="355">
        <v>5389178</v>
      </c>
      <c r="F8" s="355">
        <v>2460</v>
      </c>
      <c r="G8" s="120">
        <v>42166</v>
      </c>
      <c r="H8" s="296">
        <v>42265</v>
      </c>
      <c r="I8" s="97">
        <v>5.19</v>
      </c>
      <c r="J8" s="129" t="s">
        <v>77</v>
      </c>
      <c r="K8" s="134">
        <v>507</v>
      </c>
      <c r="L8" s="456" t="s">
        <v>13</v>
      </c>
      <c r="M8" s="457"/>
      <c r="N8" s="41"/>
      <c r="P8" s="355"/>
    </row>
    <row r="9" spans="1:16" x14ac:dyDescent="0.25">
      <c r="A9" s="34"/>
      <c r="B9" s="142" t="s">
        <v>16</v>
      </c>
      <c r="C9" s="299">
        <v>4</v>
      </c>
      <c r="D9" s="355">
        <v>296684</v>
      </c>
      <c r="E9" s="355">
        <v>5388910</v>
      </c>
      <c r="F9" s="355">
        <v>2551</v>
      </c>
      <c r="G9" s="120">
        <v>42166</v>
      </c>
      <c r="H9" s="144">
        <v>42265</v>
      </c>
      <c r="I9" s="97">
        <v>7.95</v>
      </c>
      <c r="J9" s="129" t="s">
        <v>77</v>
      </c>
      <c r="K9" s="105">
        <v>551</v>
      </c>
      <c r="L9" s="461" t="s">
        <v>13</v>
      </c>
      <c r="M9" s="462"/>
      <c r="N9" s="41"/>
      <c r="P9" s="355"/>
    </row>
    <row r="10" spans="1:16" x14ac:dyDescent="0.25">
      <c r="A10" s="34"/>
      <c r="B10" s="142" t="s">
        <v>44</v>
      </c>
      <c r="C10" s="299">
        <v>5</v>
      </c>
      <c r="D10" s="128">
        <v>296439</v>
      </c>
      <c r="E10" s="364">
        <v>5389176</v>
      </c>
      <c r="F10" s="355">
        <v>2458</v>
      </c>
      <c r="G10" s="120">
        <v>42166</v>
      </c>
      <c r="H10" s="296">
        <v>42265</v>
      </c>
      <c r="I10" s="97">
        <v>3.8</v>
      </c>
      <c r="J10" s="129" t="s">
        <v>77</v>
      </c>
      <c r="K10" s="134">
        <v>536</v>
      </c>
      <c r="L10" s="456" t="s">
        <v>13</v>
      </c>
      <c r="M10" s="457"/>
      <c r="N10" s="41"/>
      <c r="P10" s="355"/>
    </row>
    <row r="11" spans="1:16" x14ac:dyDescent="0.25">
      <c r="A11" s="34"/>
      <c r="B11" s="142" t="s">
        <v>53</v>
      </c>
      <c r="C11" s="299">
        <v>6</v>
      </c>
      <c r="D11" s="355">
        <v>297154</v>
      </c>
      <c r="E11" s="355">
        <v>5389565</v>
      </c>
      <c r="F11" s="355">
        <v>2348</v>
      </c>
      <c r="G11" s="120">
        <v>42166</v>
      </c>
      <c r="H11" s="144">
        <v>42265</v>
      </c>
      <c r="I11" s="97">
        <v>5.27</v>
      </c>
      <c r="J11" s="129" t="s">
        <v>77</v>
      </c>
      <c r="K11" s="105">
        <v>536</v>
      </c>
      <c r="L11" s="461" t="s">
        <v>13</v>
      </c>
      <c r="M11" s="462"/>
      <c r="N11" s="41"/>
      <c r="P11" s="355"/>
    </row>
    <row r="12" spans="1:16" ht="14.4" thickBot="1" x14ac:dyDescent="0.3">
      <c r="A12" s="302"/>
      <c r="B12" s="200" t="s">
        <v>36</v>
      </c>
      <c r="C12" s="303">
        <v>7</v>
      </c>
      <c r="D12" s="355">
        <v>296996</v>
      </c>
      <c r="E12" s="355">
        <v>5389131</v>
      </c>
      <c r="F12" s="355">
        <v>2486</v>
      </c>
      <c r="G12" s="120">
        <v>42166</v>
      </c>
      <c r="H12" s="296">
        <v>42265</v>
      </c>
      <c r="I12" s="97">
        <v>5.28</v>
      </c>
      <c r="J12" s="129" t="s">
        <v>77</v>
      </c>
      <c r="K12" s="134">
        <v>536</v>
      </c>
      <c r="L12" s="458" t="s">
        <v>13</v>
      </c>
      <c r="M12" s="459"/>
      <c r="P12" s="355"/>
    </row>
    <row r="13" spans="1:16" ht="14.4" thickBot="1" x14ac:dyDescent="0.3">
      <c r="A13" s="302"/>
      <c r="B13" s="304"/>
      <c r="C13" s="305"/>
      <c r="D13" s="306"/>
      <c r="E13" s="306"/>
      <c r="F13" s="306"/>
      <c r="G13" s="307"/>
      <c r="H13" s="307"/>
      <c r="I13" s="307"/>
      <c r="J13" s="308"/>
      <c r="K13" s="308"/>
      <c r="L13" s="365"/>
      <c r="M13" s="366"/>
    </row>
    <row r="14" spans="1:16" ht="41.4" thickBot="1" x14ac:dyDescent="0.3">
      <c r="A14" s="302"/>
      <c r="B14" s="138" t="s">
        <v>71</v>
      </c>
      <c r="C14" s="194" t="s">
        <v>72</v>
      </c>
      <c r="D14" s="162" t="s">
        <v>78</v>
      </c>
      <c r="E14" s="162" t="s">
        <v>79</v>
      </c>
      <c r="F14" s="163" t="s">
        <v>80</v>
      </c>
      <c r="G14" s="162" t="s">
        <v>81</v>
      </c>
      <c r="H14" s="164" t="s">
        <v>82</v>
      </c>
      <c r="I14" s="164" t="s">
        <v>149</v>
      </c>
      <c r="J14" s="164" t="s">
        <v>150</v>
      </c>
      <c r="K14" s="163" t="s">
        <v>97</v>
      </c>
      <c r="L14" s="165" t="s">
        <v>84</v>
      </c>
      <c r="M14" s="166" t="s">
        <v>85</v>
      </c>
    </row>
    <row r="15" spans="1:16" ht="14.4" thickTop="1" x14ac:dyDescent="0.25">
      <c r="A15" s="302"/>
      <c r="B15" s="257" t="s">
        <v>11</v>
      </c>
      <c r="C15" s="295">
        <v>1</v>
      </c>
      <c r="D15" s="313">
        <v>-5.45</v>
      </c>
      <c r="E15" s="314">
        <v>0</v>
      </c>
      <c r="F15" s="54">
        <v>-0.44</v>
      </c>
      <c r="G15" s="314">
        <f>SUM(D15:F15)</f>
        <v>-5.8900000000000006</v>
      </c>
      <c r="H15" s="313">
        <f>D15*(K6/1000)</f>
        <v>-2.9920500000000003</v>
      </c>
      <c r="I15" s="313">
        <f>E15*0.72</f>
        <v>0</v>
      </c>
      <c r="J15" s="313">
        <f t="shared" ref="J15:J21" si="0">F15*0.874</f>
        <v>-0.38456000000000001</v>
      </c>
      <c r="K15" s="314">
        <f>SUM(H15:J15)</f>
        <v>-3.3766100000000003</v>
      </c>
      <c r="L15" s="22">
        <f>I6*(K6/1000)</f>
        <v>2.9920500000000003</v>
      </c>
      <c r="M15" s="316">
        <f>SUM(K15:L15)</f>
        <v>-0.38456000000000001</v>
      </c>
    </row>
    <row r="16" spans="1:16" x14ac:dyDescent="0.25">
      <c r="A16" s="302"/>
      <c r="B16" s="142" t="s">
        <v>59</v>
      </c>
      <c r="C16" s="299">
        <v>2</v>
      </c>
      <c r="D16" s="32">
        <v>-5.62</v>
      </c>
      <c r="E16" s="269">
        <v>0</v>
      </c>
      <c r="F16" s="270">
        <v>-0.13</v>
      </c>
      <c r="G16" s="314">
        <f t="shared" ref="G16:G21" si="1">SUM(D16:F16)</f>
        <v>-5.75</v>
      </c>
      <c r="H16" s="313">
        <f t="shared" ref="H16:H21" si="2">D16*(K7/1000)</f>
        <v>-3.0123200000000003</v>
      </c>
      <c r="I16" s="313">
        <f t="shared" ref="I16:I21" si="3">E16*0.72</f>
        <v>0</v>
      </c>
      <c r="J16" s="313">
        <f t="shared" si="0"/>
        <v>-0.11362</v>
      </c>
      <c r="K16" s="314">
        <f t="shared" ref="K16:K21" si="4">SUM(H16:J16)</f>
        <v>-3.1259400000000004</v>
      </c>
      <c r="L16" s="22">
        <f>I7*(K7/1000)</f>
        <v>3.0123200000000003</v>
      </c>
      <c r="M16" s="316">
        <f>SUM(K16:L16)</f>
        <v>-0.11362000000000005</v>
      </c>
    </row>
    <row r="17" spans="1:15" x14ac:dyDescent="0.25">
      <c r="A17" s="302"/>
      <c r="B17" s="142" t="s">
        <v>15</v>
      </c>
      <c r="C17" s="299">
        <v>3</v>
      </c>
      <c r="D17" s="32">
        <v>-5.19</v>
      </c>
      <c r="E17" s="269">
        <v>0</v>
      </c>
      <c r="F17" s="22">
        <v>-0.94</v>
      </c>
      <c r="G17" s="314">
        <f t="shared" si="1"/>
        <v>-6.1300000000000008</v>
      </c>
      <c r="H17" s="313">
        <f>D17*(K8/1000)</f>
        <v>-2.6313300000000002</v>
      </c>
      <c r="I17" s="313">
        <f t="shared" si="3"/>
        <v>0</v>
      </c>
      <c r="J17" s="313">
        <f t="shared" si="0"/>
        <v>-0.82155999999999996</v>
      </c>
      <c r="K17" s="314">
        <f t="shared" si="4"/>
        <v>-3.45289</v>
      </c>
      <c r="L17" s="22">
        <f>I8*(K8/1000)</f>
        <v>2.6313300000000002</v>
      </c>
      <c r="M17" s="316">
        <f t="shared" ref="M17:M21" si="5">SUM(K17:L17)</f>
        <v>-0.82155999999999985</v>
      </c>
    </row>
    <row r="18" spans="1:15" x14ac:dyDescent="0.25">
      <c r="A18" s="302"/>
      <c r="B18" s="142" t="s">
        <v>16</v>
      </c>
      <c r="C18" s="299">
        <v>4</v>
      </c>
      <c r="D18" s="32">
        <v>-5.58</v>
      </c>
      <c r="E18" s="269">
        <v>0</v>
      </c>
      <c r="F18" s="22">
        <v>0</v>
      </c>
      <c r="G18" s="314">
        <f>SUM(D18:F18)</f>
        <v>-5.58</v>
      </c>
      <c r="H18" s="313">
        <f>D18*(K9/1000)</f>
        <v>-3.0745800000000001</v>
      </c>
      <c r="I18" s="313">
        <f t="shared" si="3"/>
        <v>0</v>
      </c>
      <c r="J18" s="313">
        <f t="shared" si="0"/>
        <v>0</v>
      </c>
      <c r="K18" s="314">
        <f t="shared" si="4"/>
        <v>-3.0745800000000001</v>
      </c>
      <c r="L18" s="22">
        <f t="shared" ref="L18:L20" si="6">I9*(K9/1000)</f>
        <v>4.3804500000000006</v>
      </c>
      <c r="M18" s="316">
        <f t="shared" si="5"/>
        <v>1.3058700000000005</v>
      </c>
    </row>
    <row r="19" spans="1:15" x14ac:dyDescent="0.25">
      <c r="A19" s="302"/>
      <c r="B19" s="142" t="s">
        <v>44</v>
      </c>
      <c r="C19" s="299">
        <v>5</v>
      </c>
      <c r="D19" s="32">
        <v>-3.8</v>
      </c>
      <c r="E19" s="272">
        <v>0</v>
      </c>
      <c r="F19" s="22">
        <v>-1.57</v>
      </c>
      <c r="G19" s="314">
        <f t="shared" si="1"/>
        <v>-5.37</v>
      </c>
      <c r="H19" s="313">
        <f t="shared" si="2"/>
        <v>-2.0367999999999999</v>
      </c>
      <c r="I19" s="313">
        <f t="shared" si="3"/>
        <v>0</v>
      </c>
      <c r="J19" s="313">
        <f t="shared" si="0"/>
        <v>-1.37218</v>
      </c>
      <c r="K19" s="314">
        <f t="shared" si="4"/>
        <v>-3.4089799999999997</v>
      </c>
      <c r="L19" s="22">
        <f t="shared" si="6"/>
        <v>2.0367999999999999</v>
      </c>
      <c r="M19" s="316">
        <f t="shared" si="5"/>
        <v>-1.3721799999999997</v>
      </c>
    </row>
    <row r="20" spans="1:15" x14ac:dyDescent="0.25">
      <c r="B20" s="142" t="s">
        <v>53</v>
      </c>
      <c r="C20" s="299">
        <v>6</v>
      </c>
      <c r="D20" s="32">
        <v>-5.27</v>
      </c>
      <c r="E20" s="272">
        <v>0</v>
      </c>
      <c r="F20" s="22">
        <v>-0.36</v>
      </c>
      <c r="G20" s="314">
        <f>SUM(D20:F20)</f>
        <v>-5.63</v>
      </c>
      <c r="H20" s="313">
        <f t="shared" si="2"/>
        <v>-2.8247200000000001</v>
      </c>
      <c r="I20" s="313">
        <f t="shared" si="3"/>
        <v>0</v>
      </c>
      <c r="J20" s="313">
        <f t="shared" si="0"/>
        <v>-0.31463999999999998</v>
      </c>
      <c r="K20" s="314">
        <f t="shared" si="4"/>
        <v>-3.1393599999999999</v>
      </c>
      <c r="L20" s="22">
        <f t="shared" si="6"/>
        <v>2.8247200000000001</v>
      </c>
      <c r="M20" s="316">
        <f t="shared" si="5"/>
        <v>-0.31463999999999981</v>
      </c>
    </row>
    <row r="21" spans="1:15" x14ac:dyDescent="0.25">
      <c r="B21" s="218" t="s">
        <v>36</v>
      </c>
      <c r="C21" s="303">
        <v>7</v>
      </c>
      <c r="D21" s="220">
        <v>-5.28</v>
      </c>
      <c r="E21" s="317">
        <v>-7.0000000000000007E-2</v>
      </c>
      <c r="F21" s="281">
        <v>0</v>
      </c>
      <c r="G21" s="318">
        <f t="shared" si="1"/>
        <v>-5.3500000000000005</v>
      </c>
      <c r="H21" s="317">
        <f t="shared" si="2"/>
        <v>-2.8300800000000002</v>
      </c>
      <c r="I21" s="317">
        <f t="shared" si="3"/>
        <v>-5.04E-2</v>
      </c>
      <c r="J21" s="317">
        <f t="shared" si="0"/>
        <v>0</v>
      </c>
      <c r="K21" s="318">
        <f t="shared" si="4"/>
        <v>-2.8804800000000004</v>
      </c>
      <c r="L21" s="281">
        <f>I12*(K12/1000)</f>
        <v>2.8300800000000002</v>
      </c>
      <c r="M21" s="321">
        <f t="shared" si="5"/>
        <v>-5.0400000000000222E-2</v>
      </c>
    </row>
    <row r="22" spans="1:15" ht="14.4" x14ac:dyDescent="0.3">
      <c r="A22" s="13"/>
      <c r="B22" s="434" t="s">
        <v>19</v>
      </c>
      <c r="C22" s="435"/>
      <c r="D22" s="2">
        <f>COUNT(D15:D21)</f>
        <v>7</v>
      </c>
      <c r="E22" s="2">
        <f>COUNT(E15:E21)</f>
        <v>7</v>
      </c>
      <c r="F22" s="2">
        <f>COUNT(F15:F21)</f>
        <v>7</v>
      </c>
      <c r="G22" s="2">
        <f t="shared" ref="G22:M22" si="7">COUNT(G15:G21)</f>
        <v>7</v>
      </c>
      <c r="H22" s="2">
        <f t="shared" si="7"/>
        <v>7</v>
      </c>
      <c r="I22" s="2">
        <f t="shared" si="7"/>
        <v>7</v>
      </c>
      <c r="J22" s="2">
        <f t="shared" si="7"/>
        <v>7</v>
      </c>
      <c r="K22" s="2">
        <f t="shared" si="7"/>
        <v>7</v>
      </c>
      <c r="L22" s="283">
        <f t="shared" si="7"/>
        <v>7</v>
      </c>
      <c r="M22" s="284">
        <f t="shared" si="7"/>
        <v>7</v>
      </c>
    </row>
    <row r="23" spans="1:15" ht="14.4" x14ac:dyDescent="0.3">
      <c r="A23" s="302"/>
      <c r="B23" s="426" t="s">
        <v>20</v>
      </c>
      <c r="C23" s="427"/>
      <c r="D23" s="4">
        <f t="shared" ref="D23:M23" si="8">AVERAGE(D15:D21)</f>
        <v>-5.1700000000000008</v>
      </c>
      <c r="E23" s="4">
        <f t="shared" si="8"/>
        <v>-0.01</v>
      </c>
      <c r="F23" s="4">
        <f>AVERAGE(F15:F21)</f>
        <v>-0.49142857142857144</v>
      </c>
      <c r="G23" s="4">
        <f t="shared" si="8"/>
        <v>-5.6714285714285717</v>
      </c>
      <c r="H23" s="4">
        <f t="shared" si="8"/>
        <v>-2.7716971428571426</v>
      </c>
      <c r="I23" s="4">
        <f t="shared" si="8"/>
        <v>-7.1999999999999998E-3</v>
      </c>
      <c r="J23" s="4">
        <f t="shared" si="8"/>
        <v>-0.42950857142857135</v>
      </c>
      <c r="K23" s="4">
        <f t="shared" si="8"/>
        <v>-3.2084057142857145</v>
      </c>
      <c r="L23" s="226">
        <f>AVERAGE(L15:L21)</f>
        <v>2.9582499999999996</v>
      </c>
      <c r="M23" s="227">
        <f t="shared" si="8"/>
        <v>-0.25015571428571415</v>
      </c>
      <c r="O23" s="368"/>
    </row>
    <row r="24" spans="1:15" ht="14.4" x14ac:dyDescent="0.3">
      <c r="B24" s="426" t="s">
        <v>21</v>
      </c>
      <c r="C24" s="427"/>
      <c r="D24" s="4">
        <f t="shared" ref="D24:M24" si="9">MEDIAN(D15:D21)</f>
        <v>-5.28</v>
      </c>
      <c r="E24" s="4">
        <f t="shared" si="9"/>
        <v>0</v>
      </c>
      <c r="F24" s="4">
        <f t="shared" si="9"/>
        <v>-0.36</v>
      </c>
      <c r="G24" s="4">
        <f t="shared" si="9"/>
        <v>-5.63</v>
      </c>
      <c r="H24" s="4">
        <f t="shared" si="9"/>
        <v>-2.8300800000000002</v>
      </c>
      <c r="I24" s="4">
        <f t="shared" si="9"/>
        <v>0</v>
      </c>
      <c r="J24" s="4">
        <f t="shared" si="9"/>
        <v>-0.31463999999999998</v>
      </c>
      <c r="K24" s="4">
        <f t="shared" si="9"/>
        <v>-3.1393599999999999</v>
      </c>
      <c r="L24" s="226">
        <f t="shared" si="9"/>
        <v>2.8300800000000002</v>
      </c>
      <c r="M24" s="227">
        <f t="shared" si="9"/>
        <v>-0.31463999999999981</v>
      </c>
    </row>
    <row r="25" spans="1:15" ht="14.4" x14ac:dyDescent="0.3">
      <c r="B25" s="426" t="s">
        <v>22</v>
      </c>
      <c r="C25" s="427"/>
      <c r="D25" s="4">
        <f t="shared" ref="D25:K25" si="10">STDEV(D15:D21)</f>
        <v>0.62561969278467799</v>
      </c>
      <c r="E25" s="4">
        <f t="shared" si="10"/>
        <v>2.6457513110645908E-2</v>
      </c>
      <c r="F25" s="4">
        <f t="shared" si="10"/>
        <v>0.57707389969941092</v>
      </c>
      <c r="G25" s="4">
        <f t="shared" si="10"/>
        <v>0.27942969130168055</v>
      </c>
      <c r="H25" s="4">
        <f>STDEV(H15:H21)</f>
        <v>0.35688221515015522</v>
      </c>
      <c r="I25" s="4">
        <f t="shared" si="10"/>
        <v>1.9049409439665054E-2</v>
      </c>
      <c r="J25" s="4">
        <f t="shared" si="10"/>
        <v>0.50436258833728509</v>
      </c>
      <c r="K25" s="4">
        <f t="shared" si="10"/>
        <v>0.21028068241100523</v>
      </c>
      <c r="L25" s="226">
        <f>STDEV(L15:L21)</f>
        <v>0.70909842330479089</v>
      </c>
      <c r="M25" s="227">
        <f>STDEV(M15:M21)</f>
        <v>0.82537107420152023</v>
      </c>
    </row>
    <row r="26" spans="1:15" ht="14.4" x14ac:dyDescent="0.3">
      <c r="B26" s="426" t="s">
        <v>23</v>
      </c>
      <c r="C26" s="427"/>
      <c r="D26" s="4">
        <f t="shared" ref="D26:K26" si="11">MIN(D15:D21)</f>
        <v>-5.62</v>
      </c>
      <c r="E26" s="4">
        <f>MIN(E15:E21)</f>
        <v>-7.0000000000000007E-2</v>
      </c>
      <c r="F26" s="4">
        <f>MIN(F15:F21)</f>
        <v>-1.57</v>
      </c>
      <c r="G26" s="4">
        <f>MIN(G15:G21)</f>
        <v>-6.1300000000000008</v>
      </c>
      <c r="H26" s="4">
        <f>MIN(H15:H21)</f>
        <v>-3.0745800000000001</v>
      </c>
      <c r="I26" s="4">
        <f t="shared" si="11"/>
        <v>-5.04E-2</v>
      </c>
      <c r="J26" s="4">
        <f t="shared" si="11"/>
        <v>-1.37218</v>
      </c>
      <c r="K26" s="4">
        <f t="shared" si="11"/>
        <v>-3.45289</v>
      </c>
      <c r="L26" s="226">
        <f>MIN(L15:L21)</f>
        <v>2.0367999999999999</v>
      </c>
      <c r="M26" s="227">
        <f>MIN(M15:M21)</f>
        <v>-1.3721799999999997</v>
      </c>
    </row>
    <row r="27" spans="1:15" ht="14.4" x14ac:dyDescent="0.3">
      <c r="B27" s="426" t="s">
        <v>24</v>
      </c>
      <c r="C27" s="427"/>
      <c r="D27" s="4">
        <f>MAX(D15:D21)</f>
        <v>-3.8</v>
      </c>
      <c r="E27" s="4">
        <f t="shared" ref="E27:L27" si="12">MAX(E15:E21)</f>
        <v>0</v>
      </c>
      <c r="F27" s="4">
        <f t="shared" si="12"/>
        <v>0</v>
      </c>
      <c r="G27" s="4">
        <f>MAX(G15:G21)</f>
        <v>-5.3500000000000005</v>
      </c>
      <c r="H27" s="4">
        <f t="shared" si="12"/>
        <v>-2.0367999999999999</v>
      </c>
      <c r="I27" s="4">
        <f>MAX(I15:I21)</f>
        <v>0</v>
      </c>
      <c r="J27" s="4">
        <f>MAX(J15:J21)</f>
        <v>0</v>
      </c>
      <c r="K27" s="4">
        <f t="shared" si="12"/>
        <v>-2.8804800000000004</v>
      </c>
      <c r="L27" s="226">
        <f t="shared" si="12"/>
        <v>4.3804500000000006</v>
      </c>
      <c r="M27" s="227">
        <f>MAX(M15:M21)</f>
        <v>1.3058700000000005</v>
      </c>
    </row>
    <row r="28" spans="1:15" ht="15" thickBot="1" x14ac:dyDescent="0.35">
      <c r="B28" s="428" t="s">
        <v>25</v>
      </c>
      <c r="C28" s="429"/>
      <c r="D28" s="228">
        <f t="shared" ref="D28:M28" si="13">D27-D26</f>
        <v>1.8200000000000003</v>
      </c>
      <c r="E28" s="228">
        <f t="shared" si="13"/>
        <v>7.0000000000000007E-2</v>
      </c>
      <c r="F28" s="228">
        <f t="shared" si="13"/>
        <v>1.57</v>
      </c>
      <c r="G28" s="228">
        <f>G27-G26</f>
        <v>0.78000000000000025</v>
      </c>
      <c r="H28" s="228">
        <f t="shared" si="13"/>
        <v>1.0377800000000001</v>
      </c>
      <c r="I28" s="228">
        <f t="shared" si="13"/>
        <v>5.04E-2</v>
      </c>
      <c r="J28" s="228">
        <f t="shared" si="13"/>
        <v>1.37218</v>
      </c>
      <c r="K28" s="228">
        <f t="shared" si="13"/>
        <v>0.57240999999999964</v>
      </c>
      <c r="L28" s="228">
        <f t="shared" si="13"/>
        <v>2.3436500000000007</v>
      </c>
      <c r="M28" s="229">
        <f t="shared" si="13"/>
        <v>2.6780500000000003</v>
      </c>
    </row>
    <row r="29" spans="1:15" x14ac:dyDescent="0.25">
      <c r="C29" s="32"/>
      <c r="D29" s="322"/>
    </row>
    <row r="30" spans="1:15" ht="16.2" x14ac:dyDescent="0.25">
      <c r="B30" s="7" t="s">
        <v>123</v>
      </c>
    </row>
    <row r="31" spans="1:15" ht="16.2" x14ac:dyDescent="0.25">
      <c r="B31" s="7" t="s">
        <v>115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</row>
    <row r="32" spans="1:15" ht="16.2" x14ac:dyDescent="0.35">
      <c r="B32" s="234" t="s">
        <v>156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</row>
    <row r="33" spans="2:13" x14ac:dyDescent="0.25">
      <c r="B33" s="323"/>
      <c r="C33" s="190"/>
      <c r="D33" s="234"/>
      <c r="E33" s="234"/>
      <c r="F33" s="234"/>
      <c r="G33" s="234"/>
      <c r="H33" s="190"/>
      <c r="I33" s="190"/>
      <c r="J33" s="190"/>
      <c r="K33" s="190"/>
      <c r="L33" s="190"/>
      <c r="M33" s="190"/>
    </row>
    <row r="34" spans="2:13" x14ac:dyDescent="0.25">
      <c r="B34" s="323"/>
      <c r="C34" s="323"/>
      <c r="D34" s="234"/>
      <c r="E34" s="234"/>
      <c r="F34" s="234"/>
      <c r="G34" s="234"/>
      <c r="H34" s="323"/>
      <c r="I34" s="323"/>
      <c r="J34" s="323"/>
      <c r="K34" s="323"/>
      <c r="L34" s="323"/>
      <c r="M34" s="323"/>
    </row>
    <row r="35" spans="2:13" x14ac:dyDescent="0.25">
      <c r="B35" s="323"/>
      <c r="C35" s="323"/>
      <c r="D35" s="234"/>
      <c r="E35" s="234"/>
      <c r="F35" s="234"/>
      <c r="G35" s="234"/>
      <c r="H35" s="323"/>
      <c r="I35" s="323"/>
      <c r="J35" s="323"/>
      <c r="K35" s="323"/>
      <c r="L35" s="323"/>
      <c r="M35" s="323"/>
    </row>
    <row r="36" spans="2:13" x14ac:dyDescent="0.25">
      <c r="D36" s="234"/>
      <c r="E36" s="234"/>
      <c r="F36" s="234"/>
      <c r="G36" s="234"/>
    </row>
    <row r="37" spans="2:13" x14ac:dyDescent="0.25">
      <c r="D37" s="234"/>
      <c r="E37" s="234"/>
      <c r="F37" s="234"/>
      <c r="G37" s="234"/>
    </row>
    <row r="38" spans="2:13" x14ac:dyDescent="0.25">
      <c r="D38" s="234"/>
    </row>
    <row r="39" spans="2:13" x14ac:dyDescent="0.25">
      <c r="D39" s="234"/>
    </row>
    <row r="40" spans="2:13" x14ac:dyDescent="0.25">
      <c r="D40" s="234"/>
    </row>
  </sheetData>
  <mergeCells count="17">
    <mergeCell ref="B2:M2"/>
    <mergeCell ref="L9:M9"/>
    <mergeCell ref="B4:M4"/>
    <mergeCell ref="L5:M5"/>
    <mergeCell ref="L6:M6"/>
    <mergeCell ref="L7:M7"/>
    <mergeCell ref="L8:M8"/>
    <mergeCell ref="B25:C25"/>
    <mergeCell ref="B26:C26"/>
    <mergeCell ref="B27:C27"/>
    <mergeCell ref="B28:C28"/>
    <mergeCell ref="L10:M10"/>
    <mergeCell ref="L11:M11"/>
    <mergeCell ref="L12:M12"/>
    <mergeCell ref="B22:C22"/>
    <mergeCell ref="B23:C23"/>
    <mergeCell ref="B24:C24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showGridLines="0" tabSelected="1" workbookViewId="0">
      <selection activeCell="B2" sqref="B2:M30"/>
    </sheetView>
  </sheetViews>
  <sheetFormatPr defaultColWidth="9.109375" defaultRowHeight="13.8" x14ac:dyDescent="0.25"/>
  <cols>
    <col min="1" max="1" width="10.21875" style="7" customWidth="1"/>
    <col min="2" max="2" width="6.6640625" style="7" customWidth="1"/>
    <col min="3" max="3" width="4.5546875" style="7" customWidth="1"/>
    <col min="4" max="4" width="8.88671875" style="7" customWidth="1"/>
    <col min="5" max="5" width="9.33203125" style="7" customWidth="1"/>
    <col min="6" max="6" width="9.44140625" style="7" customWidth="1"/>
    <col min="7" max="7" width="10.88671875" style="7" customWidth="1"/>
    <col min="8" max="8" width="9.44140625" style="7" customWidth="1"/>
    <col min="9" max="9" width="10.33203125" style="7" customWidth="1"/>
    <col min="10" max="10" width="9.88671875" style="7" customWidth="1"/>
    <col min="11" max="11" width="10" style="7" customWidth="1"/>
    <col min="12" max="12" width="10.88671875" style="7" customWidth="1"/>
    <col min="13" max="13" width="11.44140625" style="7" customWidth="1"/>
    <col min="14" max="16384" width="9.109375" style="7"/>
  </cols>
  <sheetData>
    <row r="2" spans="1:16" ht="15" customHeight="1" x14ac:dyDescent="0.25">
      <c r="B2" s="476" t="s">
        <v>148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</row>
    <row r="3" spans="1:16" ht="15" customHeight="1" x14ac:dyDescent="0.25">
      <c r="B3" s="3" t="s">
        <v>126</v>
      </c>
      <c r="C3" s="137"/>
      <c r="G3" s="137"/>
    </row>
    <row r="4" spans="1:16" ht="25.05" customHeight="1" thickBot="1" x14ac:dyDescent="0.3">
      <c r="A4" s="287"/>
      <c r="B4" s="449">
        <v>2015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1"/>
      <c r="N4" s="288"/>
    </row>
    <row r="5" spans="1:16" ht="43.8" thickBot="1" x14ac:dyDescent="0.3">
      <c r="A5" s="34"/>
      <c r="B5" s="138" t="s">
        <v>71</v>
      </c>
      <c r="C5" s="194" t="s">
        <v>72</v>
      </c>
      <c r="D5" s="139" t="s">
        <v>5</v>
      </c>
      <c r="E5" s="139" t="s">
        <v>6</v>
      </c>
      <c r="F5" s="139" t="s">
        <v>7</v>
      </c>
      <c r="G5" s="140" t="s">
        <v>73</v>
      </c>
      <c r="H5" s="140" t="s">
        <v>152</v>
      </c>
      <c r="I5" s="10" t="s">
        <v>107</v>
      </c>
      <c r="J5" s="10" t="s">
        <v>104</v>
      </c>
      <c r="K5" s="10" t="s">
        <v>76</v>
      </c>
      <c r="L5" s="452" t="s">
        <v>4</v>
      </c>
      <c r="M5" s="453"/>
      <c r="N5" s="41"/>
    </row>
    <row r="6" spans="1:16" ht="14.4" thickTop="1" x14ac:dyDescent="0.25">
      <c r="A6" s="34"/>
      <c r="B6" s="294" t="s">
        <v>11</v>
      </c>
      <c r="C6" s="295">
        <v>1</v>
      </c>
      <c r="D6" s="128">
        <v>296741</v>
      </c>
      <c r="E6" s="364">
        <v>5389395</v>
      </c>
      <c r="F6" s="355">
        <v>2387</v>
      </c>
      <c r="G6" s="120">
        <v>42149</v>
      </c>
      <c r="H6" s="296">
        <v>42269</v>
      </c>
      <c r="I6" s="94">
        <v>5</v>
      </c>
      <c r="J6" s="129" t="s">
        <v>77</v>
      </c>
      <c r="K6" s="134">
        <v>491</v>
      </c>
      <c r="L6" s="469" t="s">
        <v>13</v>
      </c>
      <c r="M6" s="470"/>
      <c r="N6" s="41"/>
      <c r="P6" s="355"/>
    </row>
    <row r="7" spans="1:16" x14ac:dyDescent="0.25">
      <c r="A7" s="34"/>
      <c r="B7" s="142" t="s">
        <v>59</v>
      </c>
      <c r="C7" s="299">
        <v>2</v>
      </c>
      <c r="D7" s="355">
        <v>296996</v>
      </c>
      <c r="E7" s="364">
        <v>5389582</v>
      </c>
      <c r="F7" s="355">
        <v>2338</v>
      </c>
      <c r="G7" s="120">
        <v>42149</v>
      </c>
      <c r="H7" s="144">
        <v>42269</v>
      </c>
      <c r="I7" s="97">
        <v>4.62</v>
      </c>
      <c r="J7" s="129" t="s">
        <v>77</v>
      </c>
      <c r="K7" s="105">
        <v>506</v>
      </c>
      <c r="L7" s="461" t="s">
        <v>13</v>
      </c>
      <c r="M7" s="462"/>
      <c r="N7" s="41"/>
      <c r="P7" s="355"/>
    </row>
    <row r="8" spans="1:16" x14ac:dyDescent="0.25">
      <c r="A8" s="34"/>
      <c r="B8" s="142" t="s">
        <v>15</v>
      </c>
      <c r="C8" s="299">
        <v>3</v>
      </c>
      <c r="D8" s="355">
        <v>296713</v>
      </c>
      <c r="E8" s="355">
        <v>5389175</v>
      </c>
      <c r="F8" s="355">
        <v>2460</v>
      </c>
      <c r="G8" s="120">
        <v>42149</v>
      </c>
      <c r="H8" s="296">
        <v>42269</v>
      </c>
      <c r="I8" s="97">
        <v>5.6</v>
      </c>
      <c r="J8" s="129" t="s">
        <v>77</v>
      </c>
      <c r="K8" s="134">
        <v>521</v>
      </c>
      <c r="L8" s="456" t="s">
        <v>13</v>
      </c>
      <c r="M8" s="457"/>
      <c r="N8" s="41"/>
      <c r="P8" s="355"/>
    </row>
    <row r="9" spans="1:16" x14ac:dyDescent="0.25">
      <c r="A9" s="34"/>
      <c r="B9" s="142" t="s">
        <v>16</v>
      </c>
      <c r="C9" s="299">
        <v>4</v>
      </c>
      <c r="D9" s="355">
        <v>296689</v>
      </c>
      <c r="E9" s="355">
        <v>5388900</v>
      </c>
      <c r="F9" s="355">
        <v>2552</v>
      </c>
      <c r="G9" s="120">
        <v>42149</v>
      </c>
      <c r="H9" s="144">
        <v>42269</v>
      </c>
      <c r="I9" s="97">
        <v>6.43</v>
      </c>
      <c r="J9" s="129" t="s">
        <v>77</v>
      </c>
      <c r="K9" s="105">
        <v>506</v>
      </c>
      <c r="L9" s="461" t="s">
        <v>13</v>
      </c>
      <c r="M9" s="462"/>
      <c r="N9" s="41"/>
      <c r="P9" s="355"/>
    </row>
    <row r="10" spans="1:16" x14ac:dyDescent="0.25">
      <c r="A10" s="34"/>
      <c r="B10" s="142" t="s">
        <v>44</v>
      </c>
      <c r="C10" s="299">
        <v>5</v>
      </c>
      <c r="D10" s="128">
        <v>296443</v>
      </c>
      <c r="E10" s="364">
        <v>5389175</v>
      </c>
      <c r="F10" s="355">
        <v>2454</v>
      </c>
      <c r="G10" s="120">
        <v>42149</v>
      </c>
      <c r="H10" s="296">
        <v>42269</v>
      </c>
      <c r="I10" s="97">
        <v>3.93</v>
      </c>
      <c r="J10" s="129" t="s">
        <v>77</v>
      </c>
      <c r="K10" s="134">
        <v>506</v>
      </c>
      <c r="L10" s="456" t="s">
        <v>13</v>
      </c>
      <c r="M10" s="457"/>
      <c r="N10" s="41"/>
      <c r="P10" s="355"/>
    </row>
    <row r="11" spans="1:16" x14ac:dyDescent="0.25">
      <c r="A11" s="34"/>
      <c r="B11" s="142" t="s">
        <v>53</v>
      </c>
      <c r="C11" s="299">
        <v>6</v>
      </c>
      <c r="D11" s="355">
        <v>297156</v>
      </c>
      <c r="E11" s="355">
        <v>5389565</v>
      </c>
      <c r="F11" s="355">
        <v>2363</v>
      </c>
      <c r="G11" s="120">
        <v>42149</v>
      </c>
      <c r="H11" s="144">
        <v>42269</v>
      </c>
      <c r="I11" s="97">
        <v>4.68</v>
      </c>
      <c r="J11" s="129" t="s">
        <v>77</v>
      </c>
      <c r="K11" s="105">
        <v>506</v>
      </c>
      <c r="L11" s="461" t="s">
        <v>13</v>
      </c>
      <c r="M11" s="462"/>
      <c r="N11" s="41"/>
      <c r="P11" s="355"/>
    </row>
    <row r="12" spans="1:16" x14ac:dyDescent="0.25">
      <c r="A12" s="302"/>
      <c r="B12" s="142" t="s">
        <v>36</v>
      </c>
      <c r="C12" s="299">
        <v>7</v>
      </c>
      <c r="D12" s="355">
        <v>296994</v>
      </c>
      <c r="E12" s="355">
        <v>5389123</v>
      </c>
      <c r="F12" s="355">
        <v>2488</v>
      </c>
      <c r="G12" s="120">
        <v>42149</v>
      </c>
      <c r="H12" s="296">
        <v>42269</v>
      </c>
      <c r="I12" s="97">
        <v>5.08</v>
      </c>
      <c r="J12" s="129" t="s">
        <v>77</v>
      </c>
      <c r="K12" s="134">
        <v>506</v>
      </c>
      <c r="L12" s="456" t="s">
        <v>13</v>
      </c>
      <c r="M12" s="457"/>
      <c r="P12" s="355"/>
    </row>
    <row r="13" spans="1:16" ht="14.4" thickBot="1" x14ac:dyDescent="0.3">
      <c r="A13" s="302"/>
      <c r="B13" s="200" t="s">
        <v>70</v>
      </c>
      <c r="C13" s="299" t="s">
        <v>77</v>
      </c>
      <c r="D13" s="355">
        <v>296825</v>
      </c>
      <c r="E13" s="355">
        <v>5388829</v>
      </c>
      <c r="F13" s="355">
        <v>2567</v>
      </c>
      <c r="G13" s="120">
        <v>42170</v>
      </c>
      <c r="H13" s="144">
        <v>42269</v>
      </c>
      <c r="I13" s="97">
        <v>6.67</v>
      </c>
      <c r="J13" s="129">
        <v>8.34</v>
      </c>
      <c r="K13" s="134">
        <v>506</v>
      </c>
      <c r="L13" s="473" t="s">
        <v>13</v>
      </c>
      <c r="M13" s="474"/>
    </row>
    <row r="14" spans="1:16" ht="14.4" thickBot="1" x14ac:dyDescent="0.3">
      <c r="A14" s="302"/>
      <c r="B14" s="304"/>
      <c r="C14" s="305"/>
      <c r="D14" s="306"/>
      <c r="E14" s="306"/>
      <c r="F14" s="306"/>
      <c r="G14" s="307"/>
      <c r="H14" s="307"/>
      <c r="I14" s="307"/>
      <c r="J14" s="308"/>
      <c r="K14" s="308"/>
      <c r="L14" s="365"/>
      <c r="M14" s="366"/>
    </row>
    <row r="15" spans="1:16" ht="41.4" thickBot="1" x14ac:dyDescent="0.3">
      <c r="A15" s="302"/>
      <c r="B15" s="138" t="s">
        <v>71</v>
      </c>
      <c r="C15" s="194" t="s">
        <v>72</v>
      </c>
      <c r="D15" s="162" t="s">
        <v>78</v>
      </c>
      <c r="E15" s="162" t="s">
        <v>79</v>
      </c>
      <c r="F15" s="163" t="s">
        <v>80</v>
      </c>
      <c r="G15" s="162" t="s">
        <v>81</v>
      </c>
      <c r="H15" s="164" t="s">
        <v>82</v>
      </c>
      <c r="I15" s="164" t="s">
        <v>149</v>
      </c>
      <c r="J15" s="164" t="s">
        <v>150</v>
      </c>
      <c r="K15" s="163" t="s">
        <v>97</v>
      </c>
      <c r="L15" s="165" t="s">
        <v>84</v>
      </c>
      <c r="M15" s="166" t="s">
        <v>85</v>
      </c>
    </row>
    <row r="16" spans="1:16" ht="14.4" thickTop="1" x14ac:dyDescent="0.25">
      <c r="A16" s="302"/>
      <c r="B16" s="257" t="s">
        <v>11</v>
      </c>
      <c r="C16" s="295">
        <v>1</v>
      </c>
      <c r="D16" s="313">
        <v>-5</v>
      </c>
      <c r="E16" s="314">
        <v>0</v>
      </c>
      <c r="F16" s="54">
        <v>-2.15</v>
      </c>
      <c r="G16" s="314">
        <f t="shared" ref="G16:G23" si="0">SUM(D16:F16)</f>
        <v>-7.15</v>
      </c>
      <c r="H16" s="313">
        <f t="shared" ref="H16:H23" si="1">D16*(K6/1000)</f>
        <v>-2.4550000000000001</v>
      </c>
      <c r="I16" s="313">
        <f>E16*0.72</f>
        <v>0</v>
      </c>
      <c r="J16" s="313">
        <f t="shared" ref="J16:J23" si="2">F16*0.874</f>
        <v>-1.8791</v>
      </c>
      <c r="K16" s="314">
        <f>SUM(H16:J16)</f>
        <v>-4.3341000000000003</v>
      </c>
      <c r="L16" s="22">
        <f t="shared" ref="L16:L22" si="3">I6*(K6/1000)</f>
        <v>2.4550000000000001</v>
      </c>
      <c r="M16" s="316">
        <f t="shared" ref="M16:M23" si="4">SUM(K16:L16)</f>
        <v>-1.8791000000000002</v>
      </c>
    </row>
    <row r="17" spans="1:15" x14ac:dyDescent="0.25">
      <c r="A17" s="302"/>
      <c r="B17" s="142" t="s">
        <v>59</v>
      </c>
      <c r="C17" s="299">
        <v>2</v>
      </c>
      <c r="D17" s="32">
        <v>-4.62</v>
      </c>
      <c r="E17" s="269">
        <v>0</v>
      </c>
      <c r="F17" s="270">
        <v>-2.31</v>
      </c>
      <c r="G17" s="314">
        <f t="shared" si="0"/>
        <v>-6.93</v>
      </c>
      <c r="H17" s="313">
        <f t="shared" si="1"/>
        <v>-2.33772</v>
      </c>
      <c r="I17" s="313">
        <f t="shared" ref="I17:I23" si="5">E17*0.72</f>
        <v>0</v>
      </c>
      <c r="J17" s="313">
        <f t="shared" si="2"/>
        <v>-2.0189400000000002</v>
      </c>
      <c r="K17" s="314">
        <f>SUM(H17:J17)</f>
        <v>-4.3566599999999998</v>
      </c>
      <c r="L17" s="22">
        <f t="shared" si="3"/>
        <v>2.33772</v>
      </c>
      <c r="M17" s="316">
        <f t="shared" si="4"/>
        <v>-2.0189399999999997</v>
      </c>
    </row>
    <row r="18" spans="1:15" x14ac:dyDescent="0.25">
      <c r="A18" s="302"/>
      <c r="B18" s="142" t="s">
        <v>15</v>
      </c>
      <c r="C18" s="299">
        <v>3</v>
      </c>
      <c r="D18" s="32">
        <v>-5.6</v>
      </c>
      <c r="E18" s="269">
        <v>0</v>
      </c>
      <c r="F18" s="22">
        <v>-2.2799999999999998</v>
      </c>
      <c r="G18" s="314">
        <f t="shared" si="0"/>
        <v>-7.879999999999999</v>
      </c>
      <c r="H18" s="313">
        <f t="shared" si="1"/>
        <v>-2.9175999999999997</v>
      </c>
      <c r="I18" s="313">
        <f t="shared" si="5"/>
        <v>0</v>
      </c>
      <c r="J18" s="313">
        <f t="shared" si="2"/>
        <v>-1.9927199999999998</v>
      </c>
      <c r="K18" s="314">
        <f t="shared" ref="K18:K21" si="6">SUM(H18:J18)</f>
        <v>-4.9103199999999996</v>
      </c>
      <c r="L18" s="22">
        <f t="shared" si="3"/>
        <v>2.9175999999999997</v>
      </c>
      <c r="M18" s="316">
        <f t="shared" si="4"/>
        <v>-1.9927199999999998</v>
      </c>
    </row>
    <row r="19" spans="1:15" x14ac:dyDescent="0.25">
      <c r="A19" s="302"/>
      <c r="B19" s="142" t="s">
        <v>16</v>
      </c>
      <c r="C19" s="299">
        <v>4</v>
      </c>
      <c r="D19" s="32">
        <v>-6.43</v>
      </c>
      <c r="E19" s="269">
        <v>-0.55000000000000004</v>
      </c>
      <c r="F19" s="22">
        <v>0</v>
      </c>
      <c r="G19" s="314">
        <f t="shared" si="0"/>
        <v>-6.9799999999999995</v>
      </c>
      <c r="H19" s="313">
        <f t="shared" si="1"/>
        <v>-3.2535799999999999</v>
      </c>
      <c r="I19" s="313">
        <f>E19*0.72</f>
        <v>-0.39600000000000002</v>
      </c>
      <c r="J19" s="313">
        <f t="shared" si="2"/>
        <v>0</v>
      </c>
      <c r="K19" s="314">
        <f t="shared" si="6"/>
        <v>-3.6495799999999998</v>
      </c>
      <c r="L19" s="22">
        <f t="shared" si="3"/>
        <v>3.2535799999999999</v>
      </c>
      <c r="M19" s="316">
        <f t="shared" si="4"/>
        <v>-0.39599999999999991</v>
      </c>
    </row>
    <row r="20" spans="1:15" x14ac:dyDescent="0.25">
      <c r="B20" s="142" t="s">
        <v>44</v>
      </c>
      <c r="C20" s="299">
        <v>5</v>
      </c>
      <c r="D20" s="32">
        <v>-3.93</v>
      </c>
      <c r="E20" s="272">
        <v>0</v>
      </c>
      <c r="F20" s="22">
        <v>-3.01</v>
      </c>
      <c r="G20" s="314">
        <f t="shared" si="0"/>
        <v>-6.9399999999999995</v>
      </c>
      <c r="H20" s="313">
        <f t="shared" si="1"/>
        <v>-1.98858</v>
      </c>
      <c r="I20" s="313">
        <f t="shared" si="5"/>
        <v>0</v>
      </c>
      <c r="J20" s="313">
        <f t="shared" si="2"/>
        <v>-2.6307399999999999</v>
      </c>
      <c r="K20" s="314">
        <f t="shared" si="6"/>
        <v>-4.6193200000000001</v>
      </c>
      <c r="L20" s="22">
        <f t="shared" si="3"/>
        <v>1.98858</v>
      </c>
      <c r="M20" s="316">
        <f t="shared" si="4"/>
        <v>-2.6307400000000003</v>
      </c>
    </row>
    <row r="21" spans="1:15" x14ac:dyDescent="0.25">
      <c r="B21" s="142" t="s">
        <v>53</v>
      </c>
      <c r="C21" s="299">
        <v>6</v>
      </c>
      <c r="D21" s="32">
        <v>-4.68</v>
      </c>
      <c r="E21" s="272">
        <v>0</v>
      </c>
      <c r="F21" s="22">
        <v>-2.29</v>
      </c>
      <c r="G21" s="314">
        <f t="shared" si="0"/>
        <v>-6.97</v>
      </c>
      <c r="H21" s="313">
        <f t="shared" si="1"/>
        <v>-2.36808</v>
      </c>
      <c r="I21" s="313">
        <f t="shared" si="5"/>
        <v>0</v>
      </c>
      <c r="J21" s="313">
        <f t="shared" si="2"/>
        <v>-2.0014600000000002</v>
      </c>
      <c r="K21" s="314">
        <f t="shared" si="6"/>
        <v>-4.3695400000000006</v>
      </c>
      <c r="L21" s="22">
        <f t="shared" si="3"/>
        <v>2.36808</v>
      </c>
      <c r="M21" s="316">
        <f t="shared" si="4"/>
        <v>-2.0014600000000007</v>
      </c>
    </row>
    <row r="22" spans="1:15" x14ac:dyDescent="0.25">
      <c r="A22" s="13"/>
      <c r="B22" s="142" t="s">
        <v>36</v>
      </c>
      <c r="C22" s="299">
        <v>7</v>
      </c>
      <c r="D22" s="57">
        <v>-5.08</v>
      </c>
      <c r="E22" s="313">
        <v>-2.17</v>
      </c>
      <c r="F22" s="270">
        <v>0</v>
      </c>
      <c r="G22" s="369">
        <f t="shared" si="0"/>
        <v>-7.25</v>
      </c>
      <c r="H22" s="313">
        <f t="shared" si="1"/>
        <v>-2.5704799999999999</v>
      </c>
      <c r="I22" s="313">
        <f>E22*0.72</f>
        <v>-1.5623999999999998</v>
      </c>
      <c r="J22" s="313">
        <f t="shared" si="2"/>
        <v>0</v>
      </c>
      <c r="K22" s="369">
        <f>SUM(H22:J22)</f>
        <v>-4.1328800000000001</v>
      </c>
      <c r="L22" s="270">
        <f t="shared" si="3"/>
        <v>2.5704799999999999</v>
      </c>
      <c r="M22" s="316">
        <f t="shared" si="4"/>
        <v>-1.5624000000000002</v>
      </c>
    </row>
    <row r="23" spans="1:15" x14ac:dyDescent="0.25">
      <c r="A23" s="302"/>
      <c r="B23" s="142" t="s">
        <v>70</v>
      </c>
      <c r="C23" s="299" t="s">
        <v>77</v>
      </c>
      <c r="D23" s="57">
        <v>-6.58</v>
      </c>
      <c r="E23" s="313">
        <v>0</v>
      </c>
      <c r="F23" s="270">
        <v>0</v>
      </c>
      <c r="G23" s="369">
        <f t="shared" si="0"/>
        <v>-6.58</v>
      </c>
      <c r="H23" s="313">
        <f t="shared" si="1"/>
        <v>-3.3294800000000002</v>
      </c>
      <c r="I23" s="313">
        <f t="shared" si="5"/>
        <v>0</v>
      </c>
      <c r="J23" s="313">
        <f t="shared" si="2"/>
        <v>0</v>
      </c>
      <c r="K23" s="369">
        <f>SUM(H23:J23)</f>
        <v>-3.3294800000000002</v>
      </c>
      <c r="L23" s="270">
        <f>J13*(K13/1000)</f>
        <v>4.22004</v>
      </c>
      <c r="M23" s="316">
        <f t="shared" si="4"/>
        <v>0.8905599999999998</v>
      </c>
      <c r="O23" s="368"/>
    </row>
    <row r="24" spans="1:15" ht="14.4" x14ac:dyDescent="0.3">
      <c r="B24" s="434" t="s">
        <v>19</v>
      </c>
      <c r="C24" s="435"/>
      <c r="D24" s="370">
        <f>COUNT(D16:D23)</f>
        <v>8</v>
      </c>
      <c r="E24" s="370">
        <f t="shared" ref="E24:M24" si="7">COUNT(E16:E23)</f>
        <v>8</v>
      </c>
      <c r="F24" s="370">
        <f t="shared" si="7"/>
        <v>8</v>
      </c>
      <c r="G24" s="370">
        <f t="shared" si="7"/>
        <v>8</v>
      </c>
      <c r="H24" s="370">
        <f t="shared" si="7"/>
        <v>8</v>
      </c>
      <c r="I24" s="370">
        <f t="shared" si="7"/>
        <v>8</v>
      </c>
      <c r="J24" s="370">
        <f t="shared" si="7"/>
        <v>8</v>
      </c>
      <c r="K24" s="370">
        <f t="shared" si="7"/>
        <v>8</v>
      </c>
      <c r="L24" s="370">
        <f t="shared" si="7"/>
        <v>8</v>
      </c>
      <c r="M24" s="350">
        <f t="shared" si="7"/>
        <v>8</v>
      </c>
    </row>
    <row r="25" spans="1:15" ht="14.4" x14ac:dyDescent="0.3">
      <c r="B25" s="426" t="s">
        <v>20</v>
      </c>
      <c r="C25" s="427"/>
      <c r="D25" s="4">
        <f>AVERAGE(D16:D23)</f>
        <v>-5.2399999999999993</v>
      </c>
      <c r="E25" s="4">
        <f t="shared" ref="E25:J25" si="8">AVERAGE(E16:E23)</f>
        <v>-0.33999999999999997</v>
      </c>
      <c r="F25" s="4">
        <f t="shared" si="8"/>
        <v>-1.5049999999999999</v>
      </c>
      <c r="G25" s="4">
        <f t="shared" si="8"/>
        <v>-7.085</v>
      </c>
      <c r="H25" s="4">
        <f t="shared" si="8"/>
        <v>-2.6525650000000001</v>
      </c>
      <c r="I25" s="4">
        <f t="shared" si="8"/>
        <v>-0.24479999999999996</v>
      </c>
      <c r="J25" s="4">
        <f t="shared" si="8"/>
        <v>-1.3153699999999999</v>
      </c>
      <c r="K25" s="4">
        <f>AVERAGE(K16:K23)</f>
        <v>-4.2127350000000003</v>
      </c>
      <c r="L25" s="4">
        <f>AVERAGE(L16:L23)</f>
        <v>2.7638850000000001</v>
      </c>
      <c r="M25" s="227">
        <f>AVERAGE(M16:M23)</f>
        <v>-1.4488500000000002</v>
      </c>
    </row>
    <row r="26" spans="1:15" ht="14.4" x14ac:dyDescent="0.3">
      <c r="B26" s="426" t="s">
        <v>21</v>
      </c>
      <c r="C26" s="427"/>
      <c r="D26" s="4">
        <f>MEDIAN(D16:D23)</f>
        <v>-5.04</v>
      </c>
      <c r="E26" s="4">
        <f t="shared" ref="E26:M26" si="9">MEDIAN(E16:E23)</f>
        <v>0</v>
      </c>
      <c r="F26" s="4">
        <f t="shared" si="9"/>
        <v>-2.2149999999999999</v>
      </c>
      <c r="G26" s="4">
        <f t="shared" si="9"/>
        <v>-6.9749999999999996</v>
      </c>
      <c r="H26" s="4">
        <f t="shared" si="9"/>
        <v>-2.51274</v>
      </c>
      <c r="I26" s="4">
        <f t="shared" si="9"/>
        <v>0</v>
      </c>
      <c r="J26" s="4">
        <f t="shared" si="9"/>
        <v>-1.9359099999999998</v>
      </c>
      <c r="K26" s="4">
        <f t="shared" si="9"/>
        <v>-4.3453800000000005</v>
      </c>
      <c r="L26" s="4">
        <f t="shared" si="9"/>
        <v>2.51274</v>
      </c>
      <c r="M26" s="227">
        <f t="shared" si="9"/>
        <v>-1.93591</v>
      </c>
    </row>
    <row r="27" spans="1:15" ht="14.4" x14ac:dyDescent="0.3">
      <c r="B27" s="426" t="s">
        <v>22</v>
      </c>
      <c r="C27" s="427"/>
      <c r="D27" s="4">
        <f>STDEV(D16:D23)</f>
        <v>0.91328293222074408</v>
      </c>
      <c r="E27" s="4">
        <f t="shared" ref="E27:M27" si="10">STDEV(E16:E23)</f>
        <v>0.76406805979572268</v>
      </c>
      <c r="F27" s="4">
        <f t="shared" si="10"/>
        <v>1.2728483244844444</v>
      </c>
      <c r="G27" s="4">
        <f t="shared" si="10"/>
        <v>0.37565181446957707</v>
      </c>
      <c r="H27" s="4">
        <f t="shared" si="10"/>
        <v>0.47152966042142347</v>
      </c>
      <c r="I27" s="4">
        <f t="shared" si="10"/>
        <v>0.55012900305292023</v>
      </c>
      <c r="J27" s="4">
        <f t="shared" si="10"/>
        <v>1.1124694355994045</v>
      </c>
      <c r="K27" s="4">
        <f t="shared" si="10"/>
        <v>0.50928909014709212</v>
      </c>
      <c r="L27" s="4">
        <f t="shared" si="10"/>
        <v>0.70264890275503633</v>
      </c>
      <c r="M27" s="227">
        <f t="shared" si="10"/>
        <v>1.1403245092516427</v>
      </c>
    </row>
    <row r="28" spans="1:15" ht="14.4" x14ac:dyDescent="0.3">
      <c r="B28" s="426" t="s">
        <v>23</v>
      </c>
      <c r="C28" s="427"/>
      <c r="D28" s="4">
        <f>MIN(D16:D23)</f>
        <v>-6.58</v>
      </c>
      <c r="E28" s="4">
        <f t="shared" ref="E28:M28" si="11">MIN(E16:E23)</f>
        <v>-2.17</v>
      </c>
      <c r="F28" s="4">
        <f t="shared" si="11"/>
        <v>-3.01</v>
      </c>
      <c r="G28" s="4">
        <f t="shared" si="11"/>
        <v>-7.879999999999999</v>
      </c>
      <c r="H28" s="4">
        <f t="shared" si="11"/>
        <v>-3.3294800000000002</v>
      </c>
      <c r="I28" s="4">
        <f t="shared" si="11"/>
        <v>-1.5623999999999998</v>
      </c>
      <c r="J28" s="4">
        <f t="shared" si="11"/>
        <v>-2.6307399999999999</v>
      </c>
      <c r="K28" s="4">
        <f t="shared" si="11"/>
        <v>-4.9103199999999996</v>
      </c>
      <c r="L28" s="4">
        <f t="shared" si="11"/>
        <v>1.98858</v>
      </c>
      <c r="M28" s="227">
        <f t="shared" si="11"/>
        <v>-2.6307400000000003</v>
      </c>
    </row>
    <row r="29" spans="1:15" ht="14.4" x14ac:dyDescent="0.3">
      <c r="B29" s="426" t="s">
        <v>24</v>
      </c>
      <c r="C29" s="427"/>
      <c r="D29" s="4">
        <f>MAX(D16:D23)</f>
        <v>-3.93</v>
      </c>
      <c r="E29" s="4">
        <f t="shared" ref="E29:M29" si="12">MAX(E16:E23)</f>
        <v>0</v>
      </c>
      <c r="F29" s="4">
        <f t="shared" si="12"/>
        <v>0</v>
      </c>
      <c r="G29" s="4">
        <f t="shared" si="12"/>
        <v>-6.58</v>
      </c>
      <c r="H29" s="4">
        <f t="shared" si="12"/>
        <v>-1.98858</v>
      </c>
      <c r="I29" s="4">
        <f t="shared" si="12"/>
        <v>0</v>
      </c>
      <c r="J29" s="4">
        <f t="shared" si="12"/>
        <v>0</v>
      </c>
      <c r="K29" s="4">
        <f t="shared" si="12"/>
        <v>-3.3294800000000002</v>
      </c>
      <c r="L29" s="4">
        <f t="shared" si="12"/>
        <v>4.22004</v>
      </c>
      <c r="M29" s="227">
        <f t="shared" si="12"/>
        <v>0.8905599999999998</v>
      </c>
    </row>
    <row r="30" spans="1:15" ht="15" thickBot="1" x14ac:dyDescent="0.35">
      <c r="B30" s="428" t="s">
        <v>25</v>
      </c>
      <c r="C30" s="429"/>
      <c r="D30" s="228">
        <f>D29-D28</f>
        <v>2.65</v>
      </c>
      <c r="E30" s="228">
        <f t="shared" ref="E30:L30" si="13">E29-E28</f>
        <v>2.17</v>
      </c>
      <c r="F30" s="228">
        <f t="shared" si="13"/>
        <v>3.01</v>
      </c>
      <c r="G30" s="228">
        <f>G29-G28</f>
        <v>1.2999999999999989</v>
      </c>
      <c r="H30" s="228">
        <f t="shared" si="13"/>
        <v>1.3409000000000002</v>
      </c>
      <c r="I30" s="228">
        <f t="shared" si="13"/>
        <v>1.5623999999999998</v>
      </c>
      <c r="J30" s="228">
        <f t="shared" si="13"/>
        <v>2.6307399999999999</v>
      </c>
      <c r="K30" s="228">
        <f t="shared" si="13"/>
        <v>1.5808399999999994</v>
      </c>
      <c r="L30" s="228">
        <f t="shared" si="13"/>
        <v>2.2314600000000002</v>
      </c>
      <c r="M30" s="229">
        <f>M29-M28</f>
        <v>3.5213000000000001</v>
      </c>
    </row>
    <row r="31" spans="1:15" x14ac:dyDescent="0.25">
      <c r="C31" s="32"/>
      <c r="D31" s="322"/>
    </row>
    <row r="32" spans="1:15" ht="16.2" x14ac:dyDescent="0.25">
      <c r="B32" s="7" t="s">
        <v>124</v>
      </c>
    </row>
    <row r="33" spans="2:13" ht="16.2" x14ac:dyDescent="0.25">
      <c r="B33" s="7" t="s">
        <v>125</v>
      </c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</row>
    <row r="34" spans="2:13" ht="16.2" x14ac:dyDescent="0.35">
      <c r="B34" s="234" t="s">
        <v>155</v>
      </c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</row>
    <row r="35" spans="2:13" x14ac:dyDescent="0.25">
      <c r="B35" s="323"/>
      <c r="C35" s="190"/>
      <c r="D35" s="234"/>
      <c r="E35" s="234"/>
      <c r="F35" s="234"/>
      <c r="G35" s="234"/>
      <c r="H35" s="190"/>
      <c r="I35" s="190"/>
      <c r="J35" s="190"/>
      <c r="K35" s="190"/>
      <c r="L35" s="190"/>
      <c r="M35" s="190"/>
    </row>
    <row r="36" spans="2:13" x14ac:dyDescent="0.25">
      <c r="B36" s="323"/>
      <c r="C36" s="323"/>
      <c r="D36" s="234"/>
      <c r="E36" s="234"/>
      <c r="F36" s="234"/>
      <c r="G36" s="234"/>
      <c r="H36" s="323"/>
      <c r="I36" s="323"/>
      <c r="J36" s="323"/>
      <c r="K36" s="323"/>
      <c r="L36" s="323"/>
      <c r="M36" s="323"/>
    </row>
    <row r="37" spans="2:13" x14ac:dyDescent="0.25">
      <c r="B37" s="323"/>
      <c r="C37" s="323"/>
      <c r="D37" s="234"/>
      <c r="E37" s="234"/>
      <c r="F37" s="234"/>
      <c r="G37" s="234"/>
      <c r="H37" s="323"/>
      <c r="I37" s="323"/>
      <c r="J37" s="323"/>
      <c r="K37" s="323"/>
      <c r="L37" s="323"/>
      <c r="M37" s="323"/>
    </row>
    <row r="38" spans="2:13" x14ac:dyDescent="0.25">
      <c r="D38" s="234"/>
      <c r="E38" s="234"/>
      <c r="F38" s="234"/>
      <c r="G38" s="234"/>
    </row>
    <row r="39" spans="2:13" x14ac:dyDescent="0.25">
      <c r="D39" s="234"/>
      <c r="E39" s="234"/>
      <c r="F39" s="234"/>
      <c r="G39" s="234"/>
    </row>
    <row r="40" spans="2:13" x14ac:dyDescent="0.25">
      <c r="D40" s="234"/>
    </row>
    <row r="41" spans="2:13" x14ac:dyDescent="0.25">
      <c r="D41" s="234"/>
    </row>
    <row r="42" spans="2:13" x14ac:dyDescent="0.25">
      <c r="D42" s="234"/>
    </row>
  </sheetData>
  <mergeCells count="18">
    <mergeCell ref="B2:M2"/>
    <mergeCell ref="B25:C25"/>
    <mergeCell ref="B4:M4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B24:C24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GridLines="0" workbookViewId="0">
      <selection activeCell="B1" sqref="B1:L52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44140625" style="33" customWidth="1"/>
    <col min="4" max="4" width="9.88671875" style="33" customWidth="1"/>
    <col min="5" max="5" width="11" style="33" customWidth="1"/>
    <col min="6" max="6" width="10" style="5" customWidth="1"/>
    <col min="7" max="7" width="8.88671875" style="5" customWidth="1"/>
    <col min="8" max="8" width="7.6640625" style="5" customWidth="1"/>
    <col min="9" max="9" width="9.33203125" style="22" customWidth="1"/>
    <col min="10" max="10" width="9.33203125" style="33" customWidth="1"/>
    <col min="11" max="11" width="7.6640625" style="7" customWidth="1"/>
    <col min="12" max="12" width="6.6640625" style="6" customWidth="1"/>
    <col min="13" max="13" width="12.6640625" style="6" customWidth="1"/>
    <col min="14" max="14" width="9.109375" style="6"/>
    <col min="15" max="15" width="9.109375" style="7"/>
    <col min="16" max="16" width="13.5546875" style="7" customWidth="1"/>
    <col min="17" max="17" width="14.33203125" style="7" customWidth="1"/>
    <col min="18" max="18" width="13.5546875" style="7" customWidth="1"/>
    <col min="19" max="20" width="9.109375" style="7"/>
    <col min="21" max="21" width="9.5546875" style="7" customWidth="1"/>
    <col min="22" max="22" width="10.5546875" style="7" customWidth="1"/>
    <col min="23" max="23" width="10.44140625" style="7" customWidth="1"/>
    <col min="24" max="16384" width="9.109375" style="7"/>
  </cols>
  <sheetData>
    <row r="1" spans="1:25" ht="15" customHeight="1" x14ac:dyDescent="0.25">
      <c r="B1" s="476" t="s">
        <v>129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25" ht="15" customHeight="1" x14ac:dyDescent="0.25">
      <c r="B2" s="3" t="s">
        <v>126</v>
      </c>
    </row>
    <row r="3" spans="1:25" ht="20.399999999999999" x14ac:dyDescent="0.25">
      <c r="A3" s="400"/>
      <c r="B3" s="423">
        <v>2007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06"/>
    </row>
    <row r="4" spans="1:25" ht="30" thickBot="1" x14ac:dyDescent="0.3">
      <c r="A4" s="40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3" t="s">
        <v>49</v>
      </c>
      <c r="K4" s="46" t="s">
        <v>9</v>
      </c>
      <c r="L4" s="45" t="s">
        <v>10</v>
      </c>
      <c r="M4" s="407"/>
      <c r="O4" s="15"/>
      <c r="P4" s="15"/>
      <c r="Q4" s="16"/>
      <c r="R4" s="16"/>
      <c r="S4" s="17"/>
      <c r="T4" s="17"/>
      <c r="U4" s="17"/>
      <c r="V4" s="18"/>
      <c r="W4" s="48"/>
      <c r="X4" s="18"/>
      <c r="Y4" s="17"/>
    </row>
    <row r="5" spans="1:25" ht="16.2" thickTop="1" x14ac:dyDescent="0.3">
      <c r="A5" s="400"/>
      <c r="B5" s="1" t="s">
        <v>44</v>
      </c>
      <c r="C5" s="1" t="s">
        <v>12</v>
      </c>
      <c r="D5" s="34">
        <v>42177</v>
      </c>
      <c r="E5" s="33" t="s">
        <v>34</v>
      </c>
      <c r="F5" s="70">
        <v>296420</v>
      </c>
      <c r="G5" s="70">
        <v>5389180</v>
      </c>
      <c r="H5" s="70">
        <v>2445</v>
      </c>
      <c r="I5" s="4">
        <v>2.25</v>
      </c>
      <c r="J5" s="1">
        <v>3.33</v>
      </c>
      <c r="K5" s="5">
        <v>467</v>
      </c>
      <c r="L5" s="22">
        <f>J5*(K5/1000)</f>
        <v>1.5551100000000002</v>
      </c>
      <c r="M5" s="408"/>
      <c r="O5" s="71"/>
      <c r="P5" s="33"/>
      <c r="Q5" s="72"/>
      <c r="R5" s="33"/>
      <c r="S5" s="73"/>
      <c r="T5" s="74"/>
      <c r="U5" s="74"/>
      <c r="V5" s="75"/>
      <c r="W5" s="32"/>
      <c r="X5" s="5"/>
      <c r="Y5" s="22"/>
    </row>
    <row r="6" spans="1:25" ht="15.6" x14ac:dyDescent="0.3">
      <c r="A6" s="400"/>
      <c r="B6" s="33" t="s">
        <v>50</v>
      </c>
      <c r="C6" s="33" t="s">
        <v>12</v>
      </c>
      <c r="D6" s="76">
        <v>39256</v>
      </c>
      <c r="E6" s="33" t="s">
        <v>34</v>
      </c>
      <c r="F6" s="77">
        <v>296518.23499999999</v>
      </c>
      <c r="G6" s="77">
        <v>5389019.4800000004</v>
      </c>
      <c r="H6" s="77">
        <v>2508.88</v>
      </c>
      <c r="I6" s="78">
        <v>3.8</v>
      </c>
      <c r="J6" s="79">
        <v>4.92</v>
      </c>
      <c r="K6" s="5">
        <v>467</v>
      </c>
      <c r="L6" s="22">
        <f t="shared" ref="L6:L43" si="0">J6*(K6/1000)</f>
        <v>2.2976399999999999</v>
      </c>
      <c r="M6" s="408"/>
      <c r="O6" s="71"/>
      <c r="P6" s="33"/>
      <c r="Q6" s="80"/>
      <c r="R6" s="33"/>
      <c r="S6" s="73"/>
      <c r="T6" s="74"/>
      <c r="U6" s="74"/>
      <c r="V6" s="75"/>
      <c r="W6" s="32"/>
      <c r="X6" s="5"/>
      <c r="Y6" s="22"/>
    </row>
    <row r="7" spans="1:25" ht="15.6" x14ac:dyDescent="0.3">
      <c r="A7" s="400"/>
      <c r="B7" s="33" t="s">
        <v>16</v>
      </c>
      <c r="C7" s="33" t="s">
        <v>12</v>
      </c>
      <c r="D7" s="76">
        <v>39256</v>
      </c>
      <c r="E7" s="33" t="s">
        <v>34</v>
      </c>
      <c r="F7" s="77">
        <v>296655.576</v>
      </c>
      <c r="G7" s="77">
        <v>5388894.6639999999</v>
      </c>
      <c r="H7" s="77">
        <v>2546.886</v>
      </c>
      <c r="I7" s="78">
        <v>5.31</v>
      </c>
      <c r="J7" s="79">
        <v>6.43</v>
      </c>
      <c r="K7" s="5">
        <v>467</v>
      </c>
      <c r="L7" s="22">
        <f t="shared" si="0"/>
        <v>3.0028100000000002</v>
      </c>
      <c r="M7" s="408"/>
      <c r="O7" s="71"/>
      <c r="P7" s="33"/>
      <c r="Q7" s="80"/>
      <c r="R7" s="33"/>
      <c r="S7" s="73"/>
      <c r="T7" s="74"/>
      <c r="U7" s="74"/>
      <c r="V7" s="75"/>
      <c r="W7" s="32"/>
      <c r="X7" s="5"/>
      <c r="Y7" s="22"/>
    </row>
    <row r="8" spans="1:25" ht="15.6" x14ac:dyDescent="0.3">
      <c r="A8" s="400"/>
      <c r="B8" s="33" t="s">
        <v>46</v>
      </c>
      <c r="C8" s="33" t="s">
        <v>12</v>
      </c>
      <c r="D8" s="76">
        <v>39256</v>
      </c>
      <c r="E8" s="33" t="s">
        <v>34</v>
      </c>
      <c r="F8" s="77">
        <v>296853.67700000003</v>
      </c>
      <c r="G8" s="77">
        <v>5388989.54</v>
      </c>
      <c r="H8" s="77">
        <v>2520.924</v>
      </c>
      <c r="I8" s="81">
        <v>3.7</v>
      </c>
      <c r="J8" s="79">
        <v>4.82</v>
      </c>
      <c r="K8" s="5">
        <v>467</v>
      </c>
      <c r="L8" s="22">
        <f t="shared" si="0"/>
        <v>2.2509400000000004</v>
      </c>
      <c r="M8" s="408"/>
      <c r="O8" s="71"/>
      <c r="P8" s="33"/>
      <c r="Q8" s="80"/>
      <c r="R8" s="33"/>
      <c r="S8" s="73"/>
      <c r="T8" s="74"/>
      <c r="U8" s="74"/>
      <c r="V8" s="75"/>
      <c r="W8" s="32"/>
      <c r="X8" s="5"/>
      <c r="Y8" s="22"/>
    </row>
    <row r="9" spans="1:25" ht="15.6" x14ac:dyDescent="0.3">
      <c r="A9" s="400"/>
      <c r="B9" s="33" t="s">
        <v>51</v>
      </c>
      <c r="C9" s="33" t="s">
        <v>12</v>
      </c>
      <c r="D9" s="76">
        <v>39256</v>
      </c>
      <c r="E9" s="33" t="s">
        <v>34</v>
      </c>
      <c r="F9" s="77">
        <v>297306.88099999999</v>
      </c>
      <c r="G9" s="77">
        <v>5389467.8779999996</v>
      </c>
      <c r="H9" s="77">
        <v>2407.1149999999998</v>
      </c>
      <c r="I9" s="78">
        <v>4.83</v>
      </c>
      <c r="J9" s="79">
        <v>5.95</v>
      </c>
      <c r="K9" s="5">
        <v>467</v>
      </c>
      <c r="L9" s="22">
        <f t="shared" si="0"/>
        <v>2.7786500000000003</v>
      </c>
      <c r="M9" s="408"/>
      <c r="O9" s="71"/>
      <c r="P9" s="33"/>
      <c r="Q9" s="80"/>
      <c r="R9" s="33"/>
      <c r="S9" s="73"/>
      <c r="T9" s="74"/>
      <c r="U9" s="74"/>
      <c r="V9" s="75"/>
      <c r="W9" s="32"/>
      <c r="X9" s="5"/>
      <c r="Y9" s="22"/>
    </row>
    <row r="10" spans="1:25" ht="15.6" x14ac:dyDescent="0.3">
      <c r="A10" s="400"/>
      <c r="B10" s="33" t="s">
        <v>52</v>
      </c>
      <c r="C10" s="33" t="s">
        <v>12</v>
      </c>
      <c r="D10" s="76">
        <v>39257</v>
      </c>
      <c r="E10" s="33" t="s">
        <v>34</v>
      </c>
      <c r="F10" s="77">
        <v>297233.67800000001</v>
      </c>
      <c r="G10" s="77">
        <v>5389813.4289999995</v>
      </c>
      <c r="H10" s="77">
        <v>2317.4989999999998</v>
      </c>
      <c r="I10" s="78">
        <v>3.5</v>
      </c>
      <c r="J10" s="79">
        <v>4.66</v>
      </c>
      <c r="K10" s="5">
        <v>467</v>
      </c>
      <c r="L10" s="22">
        <f t="shared" si="0"/>
        <v>2.1762200000000003</v>
      </c>
      <c r="M10" s="408"/>
      <c r="O10" s="71"/>
      <c r="P10" s="33"/>
      <c r="Q10" s="80"/>
      <c r="R10" s="33"/>
      <c r="S10" s="73"/>
      <c r="T10" s="74"/>
      <c r="U10" s="74"/>
      <c r="V10" s="75"/>
      <c r="W10" s="32"/>
      <c r="X10" s="5"/>
      <c r="Y10" s="22"/>
    </row>
    <row r="11" spans="1:25" ht="15.6" x14ac:dyDescent="0.3">
      <c r="A11" s="400"/>
      <c r="B11" s="33" t="s">
        <v>53</v>
      </c>
      <c r="C11" s="33" t="s">
        <v>12</v>
      </c>
      <c r="D11" s="76">
        <v>39257</v>
      </c>
      <c r="E11" s="33" t="s">
        <v>34</v>
      </c>
      <c r="F11" s="77">
        <v>297157.91200000001</v>
      </c>
      <c r="G11" s="77">
        <v>5389554.1670000004</v>
      </c>
      <c r="H11" s="77">
        <v>2353.5059999999999</v>
      </c>
      <c r="I11" s="78">
        <v>4.2</v>
      </c>
      <c r="J11" s="79">
        <v>5.36</v>
      </c>
      <c r="K11" s="5">
        <v>467</v>
      </c>
      <c r="L11" s="22">
        <f t="shared" si="0"/>
        <v>2.5031200000000005</v>
      </c>
      <c r="M11" s="408"/>
      <c r="O11" s="71"/>
      <c r="P11" s="33"/>
      <c r="Q11" s="80"/>
      <c r="R11" s="33"/>
      <c r="S11" s="74"/>
      <c r="T11" s="74"/>
      <c r="U11" s="74"/>
      <c r="V11" s="75"/>
      <c r="W11" s="32"/>
      <c r="X11" s="5"/>
      <c r="Y11" s="22"/>
    </row>
    <row r="12" spans="1:25" ht="15.6" x14ac:dyDescent="0.3">
      <c r="A12" s="400"/>
      <c r="B12" s="33" t="s">
        <v>15</v>
      </c>
      <c r="C12" s="33" t="s">
        <v>12</v>
      </c>
      <c r="D12" s="76">
        <v>39257</v>
      </c>
      <c r="E12" s="33" t="s">
        <v>34</v>
      </c>
      <c r="F12" s="77">
        <v>296753.413</v>
      </c>
      <c r="G12" s="77">
        <v>5389173.1490000002</v>
      </c>
      <c r="H12" s="77">
        <v>2449.6840000000002</v>
      </c>
      <c r="I12" s="78">
        <v>3.5</v>
      </c>
      <c r="J12" s="79">
        <v>4.66</v>
      </c>
      <c r="K12" s="5">
        <v>467</v>
      </c>
      <c r="L12" s="22">
        <f t="shared" si="0"/>
        <v>2.1762200000000003</v>
      </c>
      <c r="M12" s="408"/>
      <c r="O12" s="71"/>
      <c r="P12" s="33"/>
      <c r="Q12" s="80"/>
      <c r="R12" s="33"/>
      <c r="S12" s="74"/>
      <c r="T12" s="74"/>
      <c r="U12" s="74"/>
      <c r="V12" s="75"/>
      <c r="W12" s="32"/>
      <c r="X12" s="5"/>
      <c r="Y12" s="22"/>
    </row>
    <row r="13" spans="1:25" ht="15.6" x14ac:dyDescent="0.3">
      <c r="A13" s="400"/>
      <c r="B13" s="33">
        <v>1</v>
      </c>
      <c r="C13" s="33" t="s">
        <v>54</v>
      </c>
      <c r="D13" s="76">
        <v>39257</v>
      </c>
      <c r="E13" s="33" t="s">
        <v>34</v>
      </c>
      <c r="F13" s="82">
        <v>297157.91200000001</v>
      </c>
      <c r="G13" s="77">
        <v>5389554.1670000004</v>
      </c>
      <c r="H13" s="77">
        <v>2353.5059999999999</v>
      </c>
      <c r="I13" s="78">
        <v>4.1500000000000004</v>
      </c>
      <c r="J13" s="32">
        <v>5.37</v>
      </c>
      <c r="K13" s="5">
        <v>467</v>
      </c>
      <c r="L13" s="22">
        <f t="shared" si="0"/>
        <v>2.5077900000000004</v>
      </c>
      <c r="M13" s="408"/>
      <c r="O13" s="71"/>
      <c r="P13" s="33"/>
      <c r="Q13" s="80"/>
      <c r="R13" s="33"/>
      <c r="S13" s="73"/>
      <c r="T13" s="74"/>
      <c r="U13" s="74"/>
      <c r="V13" s="75"/>
      <c r="W13" s="32"/>
      <c r="X13" s="5"/>
      <c r="Y13" s="22"/>
    </row>
    <row r="14" spans="1:25" ht="15.6" x14ac:dyDescent="0.3">
      <c r="A14" s="400"/>
      <c r="B14" s="33">
        <v>2</v>
      </c>
      <c r="C14" s="33" t="s">
        <v>54</v>
      </c>
      <c r="D14" s="76">
        <v>39257</v>
      </c>
      <c r="E14" s="33" t="s">
        <v>34</v>
      </c>
      <c r="F14" s="82">
        <v>297116.11200000002</v>
      </c>
      <c r="G14" s="77">
        <v>5389528.5290000001</v>
      </c>
      <c r="H14" s="77">
        <v>2354.6579999999999</v>
      </c>
      <c r="I14" s="78">
        <v>4</v>
      </c>
      <c r="J14" s="32">
        <v>5.22</v>
      </c>
      <c r="K14" s="5">
        <v>467</v>
      </c>
      <c r="L14" s="22">
        <f t="shared" si="0"/>
        <v>2.4377400000000002</v>
      </c>
      <c r="M14" s="408"/>
      <c r="O14" s="83"/>
      <c r="P14" s="33"/>
      <c r="Q14" s="80"/>
      <c r="R14" s="33"/>
      <c r="S14" s="84"/>
      <c r="T14" s="85"/>
      <c r="U14" s="85"/>
      <c r="V14" s="86"/>
      <c r="W14" s="57"/>
      <c r="X14" s="5"/>
      <c r="Y14" s="22"/>
    </row>
    <row r="15" spans="1:25" ht="15.6" x14ac:dyDescent="0.3">
      <c r="A15" s="400"/>
      <c r="B15" s="33">
        <v>3</v>
      </c>
      <c r="C15" s="33" t="s">
        <v>54</v>
      </c>
      <c r="D15" s="76">
        <v>39257</v>
      </c>
      <c r="E15" s="33" t="s">
        <v>34</v>
      </c>
      <c r="F15" s="73">
        <v>297097.94500000001</v>
      </c>
      <c r="G15" s="77">
        <v>5389516.0180000002</v>
      </c>
      <c r="H15" s="77">
        <v>2356.5590000000002</v>
      </c>
      <c r="I15" s="78">
        <v>3.85</v>
      </c>
      <c r="J15" s="32">
        <v>5.07</v>
      </c>
      <c r="K15" s="5">
        <v>467</v>
      </c>
      <c r="L15" s="22">
        <f t="shared" si="0"/>
        <v>2.3676900000000001</v>
      </c>
      <c r="M15" s="408"/>
      <c r="O15" s="71"/>
      <c r="P15" s="33"/>
      <c r="Q15" s="80"/>
      <c r="R15" s="33"/>
      <c r="S15" s="73"/>
      <c r="T15" s="74"/>
      <c r="U15" s="74"/>
      <c r="V15" s="75"/>
      <c r="W15" s="32"/>
      <c r="X15" s="5"/>
      <c r="Y15" s="22"/>
    </row>
    <row r="16" spans="1:25" ht="15.6" x14ac:dyDescent="0.3">
      <c r="A16" s="400"/>
      <c r="B16" s="33">
        <v>4</v>
      </c>
      <c r="C16" s="33" t="s">
        <v>54</v>
      </c>
      <c r="D16" s="76">
        <v>39257</v>
      </c>
      <c r="E16" s="33" t="s">
        <v>34</v>
      </c>
      <c r="F16" s="73">
        <v>297057.90700000001</v>
      </c>
      <c r="G16" s="77">
        <v>5389469.8770000003</v>
      </c>
      <c r="H16" s="77">
        <v>2361.6179999999999</v>
      </c>
      <c r="I16" s="78">
        <v>3.45</v>
      </c>
      <c r="J16" s="32">
        <v>4.67</v>
      </c>
      <c r="K16" s="5">
        <v>467</v>
      </c>
      <c r="L16" s="22">
        <f t="shared" si="0"/>
        <v>2.1808900000000002</v>
      </c>
      <c r="M16" s="408"/>
      <c r="O16" s="71"/>
      <c r="P16" s="33"/>
      <c r="Q16" s="80"/>
      <c r="R16" s="33"/>
      <c r="S16" s="74"/>
      <c r="T16" s="74"/>
      <c r="U16" s="74"/>
      <c r="V16" s="75"/>
      <c r="W16" s="32"/>
      <c r="X16" s="5"/>
      <c r="Y16" s="22"/>
    </row>
    <row r="17" spans="1:25" ht="15.6" x14ac:dyDescent="0.3">
      <c r="A17" s="400"/>
      <c r="B17" s="33">
        <v>5</v>
      </c>
      <c r="C17" s="33" t="s">
        <v>54</v>
      </c>
      <c r="D17" s="76">
        <v>39257</v>
      </c>
      <c r="E17" s="33" t="s">
        <v>34</v>
      </c>
      <c r="F17" s="73">
        <v>297016.20500000002</v>
      </c>
      <c r="G17" s="77">
        <v>5389424.1679999996</v>
      </c>
      <c r="H17" s="77">
        <v>2369.261</v>
      </c>
      <c r="I17" s="78">
        <v>3.36</v>
      </c>
      <c r="J17" s="32">
        <v>4.58</v>
      </c>
      <c r="K17" s="5">
        <v>467</v>
      </c>
      <c r="L17" s="22">
        <f t="shared" si="0"/>
        <v>2.1388600000000002</v>
      </c>
      <c r="M17" s="408"/>
      <c r="O17" s="71"/>
      <c r="P17" s="33"/>
      <c r="Q17" s="80"/>
      <c r="R17" s="33"/>
      <c r="S17" s="74"/>
      <c r="T17" s="74"/>
      <c r="U17" s="74"/>
      <c r="V17" s="75"/>
      <c r="W17" s="32"/>
      <c r="X17" s="5"/>
      <c r="Y17" s="22"/>
    </row>
    <row r="18" spans="1:25" ht="15.6" x14ac:dyDescent="0.3">
      <c r="A18" s="400"/>
      <c r="B18" s="33">
        <v>6</v>
      </c>
      <c r="C18" s="33" t="s">
        <v>54</v>
      </c>
      <c r="D18" s="76">
        <v>39257</v>
      </c>
      <c r="E18" s="33" t="s">
        <v>34</v>
      </c>
      <c r="F18" s="73">
        <v>296975.087</v>
      </c>
      <c r="G18" s="77">
        <v>5389377.7769999998</v>
      </c>
      <c r="H18" s="77">
        <v>2382.2139999999999</v>
      </c>
      <c r="I18" s="78">
        <v>3.63</v>
      </c>
      <c r="J18" s="32">
        <v>4.8499999999999996</v>
      </c>
      <c r="K18" s="5">
        <v>467</v>
      </c>
      <c r="L18" s="22">
        <f t="shared" si="0"/>
        <v>2.2649499999999998</v>
      </c>
      <c r="M18" s="408"/>
      <c r="O18" s="71"/>
      <c r="P18" s="33"/>
      <c r="Q18" s="80"/>
      <c r="R18" s="33"/>
      <c r="S18" s="74"/>
      <c r="T18" s="74"/>
      <c r="U18" s="74"/>
      <c r="V18" s="75"/>
      <c r="W18" s="32"/>
      <c r="X18" s="5"/>
      <c r="Y18" s="22"/>
    </row>
    <row r="19" spans="1:25" ht="15.6" x14ac:dyDescent="0.3">
      <c r="A19" s="400"/>
      <c r="B19" s="33">
        <v>7</v>
      </c>
      <c r="C19" s="33" t="s">
        <v>54</v>
      </c>
      <c r="D19" s="76">
        <v>39257</v>
      </c>
      <c r="E19" s="33" t="s">
        <v>34</v>
      </c>
      <c r="F19" s="82">
        <v>296933.44400000002</v>
      </c>
      <c r="G19" s="77">
        <v>5389333.1229999997</v>
      </c>
      <c r="H19" s="77">
        <v>2399.0219999999999</v>
      </c>
      <c r="I19" s="78">
        <v>4.3499999999999996</v>
      </c>
      <c r="J19" s="32">
        <v>5.5699999999999994</v>
      </c>
      <c r="K19" s="5">
        <v>467</v>
      </c>
      <c r="L19" s="22">
        <f t="shared" si="0"/>
        <v>2.6011899999999999</v>
      </c>
      <c r="M19" s="408"/>
      <c r="O19" s="71"/>
      <c r="P19" s="33"/>
      <c r="Q19" s="80"/>
      <c r="R19" s="33"/>
      <c r="S19" s="74"/>
      <c r="T19" s="74"/>
      <c r="U19" s="74"/>
      <c r="V19" s="75"/>
      <c r="W19" s="32"/>
      <c r="X19" s="5"/>
      <c r="Y19" s="22"/>
    </row>
    <row r="20" spans="1:25" ht="15.6" x14ac:dyDescent="0.3">
      <c r="A20" s="400"/>
      <c r="B20" s="33">
        <v>8</v>
      </c>
      <c r="C20" s="33" t="s">
        <v>54</v>
      </c>
      <c r="D20" s="76">
        <v>39257</v>
      </c>
      <c r="E20" s="33" t="s">
        <v>34</v>
      </c>
      <c r="F20" s="82">
        <v>296890.59499999997</v>
      </c>
      <c r="G20" s="77">
        <v>5389287.5109999999</v>
      </c>
      <c r="H20" s="77">
        <v>2413.8560000000002</v>
      </c>
      <c r="I20" s="78">
        <v>2.84</v>
      </c>
      <c r="J20" s="32">
        <v>4.0599999999999996</v>
      </c>
      <c r="K20" s="5">
        <v>467</v>
      </c>
      <c r="L20" s="22">
        <f t="shared" si="0"/>
        <v>1.8960199999999998</v>
      </c>
      <c r="M20" s="408"/>
      <c r="O20" s="71"/>
      <c r="P20" s="33"/>
      <c r="Q20" s="80"/>
      <c r="R20" s="33"/>
      <c r="S20" s="74"/>
      <c r="T20" s="74"/>
      <c r="U20" s="74"/>
      <c r="V20" s="75"/>
      <c r="W20" s="32"/>
      <c r="X20" s="5"/>
      <c r="Y20" s="22"/>
    </row>
    <row r="21" spans="1:25" ht="15.6" x14ac:dyDescent="0.3">
      <c r="A21" s="400"/>
      <c r="B21" s="71">
        <v>1</v>
      </c>
      <c r="C21" s="33" t="s">
        <v>14</v>
      </c>
      <c r="D21" s="72">
        <v>39228</v>
      </c>
      <c r="E21" s="33" t="s">
        <v>34</v>
      </c>
      <c r="F21" s="74">
        <v>296711.80599999998</v>
      </c>
      <c r="G21" s="73">
        <v>5389157.4819999998</v>
      </c>
      <c r="H21" s="74">
        <v>2459.306</v>
      </c>
      <c r="I21" s="75">
        <v>4.8499999999999996</v>
      </c>
      <c r="J21" s="32">
        <v>4.8499999999999996</v>
      </c>
      <c r="K21" s="5">
        <v>467</v>
      </c>
      <c r="L21" s="22">
        <f t="shared" si="0"/>
        <v>2.2649499999999998</v>
      </c>
      <c r="M21" s="408"/>
      <c r="O21" s="71"/>
      <c r="P21" s="33"/>
      <c r="Q21" s="80"/>
      <c r="R21" s="33"/>
      <c r="S21" s="74"/>
      <c r="T21" s="74"/>
      <c r="U21" s="74"/>
      <c r="V21" s="75"/>
      <c r="W21" s="32"/>
      <c r="X21" s="5"/>
      <c r="Y21" s="22"/>
    </row>
    <row r="22" spans="1:25" ht="15.6" x14ac:dyDescent="0.3">
      <c r="A22" s="400"/>
      <c r="B22" s="71">
        <v>2</v>
      </c>
      <c r="C22" s="33" t="s">
        <v>14</v>
      </c>
      <c r="D22" s="80">
        <v>39228</v>
      </c>
      <c r="E22" s="33" t="s">
        <v>34</v>
      </c>
      <c r="F22" s="74">
        <v>296702.92300000001</v>
      </c>
      <c r="G22" s="73">
        <v>5389107.8930000002</v>
      </c>
      <c r="H22" s="74">
        <v>2478.5680000000002</v>
      </c>
      <c r="I22" s="75">
        <v>3.25</v>
      </c>
      <c r="J22" s="32">
        <v>3.25</v>
      </c>
      <c r="K22" s="5">
        <v>467</v>
      </c>
      <c r="L22" s="22">
        <f t="shared" si="0"/>
        <v>1.5177500000000002</v>
      </c>
      <c r="M22" s="408"/>
      <c r="O22" s="71"/>
      <c r="P22" s="33"/>
      <c r="Q22" s="80"/>
      <c r="R22" s="33"/>
      <c r="S22" s="74"/>
      <c r="T22" s="74"/>
      <c r="U22" s="74"/>
      <c r="V22" s="75"/>
      <c r="W22" s="32"/>
      <c r="X22" s="5"/>
      <c r="Y22" s="22"/>
    </row>
    <row r="23" spans="1:25" ht="15.6" x14ac:dyDescent="0.3">
      <c r="A23" s="400"/>
      <c r="B23" s="71">
        <v>3</v>
      </c>
      <c r="C23" s="33" t="s">
        <v>14</v>
      </c>
      <c r="D23" s="80">
        <v>39228</v>
      </c>
      <c r="E23" s="33" t="s">
        <v>34</v>
      </c>
      <c r="F23" s="74">
        <v>296696.08399999997</v>
      </c>
      <c r="G23" s="73">
        <v>5389057.6770000001</v>
      </c>
      <c r="H23" s="74">
        <v>2496.8580000000002</v>
      </c>
      <c r="I23" s="75">
        <v>2.7</v>
      </c>
      <c r="J23" s="32">
        <v>2.7</v>
      </c>
      <c r="K23" s="5">
        <v>467</v>
      </c>
      <c r="L23" s="22">
        <f t="shared" si="0"/>
        <v>1.2609000000000001</v>
      </c>
      <c r="M23" s="408"/>
      <c r="O23" s="71"/>
      <c r="P23" s="33"/>
      <c r="Q23" s="80"/>
      <c r="R23" s="33"/>
      <c r="S23" s="74"/>
      <c r="T23" s="74"/>
      <c r="U23" s="74"/>
      <c r="V23" s="75"/>
      <c r="W23" s="32"/>
      <c r="X23" s="5"/>
      <c r="Y23" s="22"/>
    </row>
    <row r="24" spans="1:25" ht="15.6" x14ac:dyDescent="0.3">
      <c r="A24" s="400"/>
      <c r="B24" s="71">
        <v>4</v>
      </c>
      <c r="C24" s="33" t="s">
        <v>14</v>
      </c>
      <c r="D24" s="80">
        <v>39228</v>
      </c>
      <c r="E24" s="33" t="s">
        <v>34</v>
      </c>
      <c r="F24" s="74">
        <v>296691.27899999998</v>
      </c>
      <c r="G24" s="73">
        <v>5389005.4610000001</v>
      </c>
      <c r="H24" s="74">
        <v>2512.5259999999998</v>
      </c>
      <c r="I24" s="75">
        <v>2.75</v>
      </c>
      <c r="J24" s="32">
        <v>2.75</v>
      </c>
      <c r="K24" s="5">
        <v>467</v>
      </c>
      <c r="L24" s="22">
        <f t="shared" si="0"/>
        <v>1.2842500000000001</v>
      </c>
      <c r="M24" s="408"/>
      <c r="O24" s="71"/>
      <c r="P24" s="33"/>
      <c r="Q24" s="80"/>
      <c r="R24" s="33"/>
      <c r="S24" s="73"/>
      <c r="T24" s="74"/>
      <c r="U24" s="74"/>
      <c r="V24" s="75"/>
      <c r="W24" s="32"/>
      <c r="X24" s="5"/>
      <c r="Y24" s="22"/>
    </row>
    <row r="25" spans="1:25" ht="15.6" x14ac:dyDescent="0.3">
      <c r="A25" s="400"/>
      <c r="B25" s="71">
        <v>5</v>
      </c>
      <c r="C25" s="33" t="s">
        <v>14</v>
      </c>
      <c r="D25" s="80">
        <v>39228</v>
      </c>
      <c r="E25" s="33" t="s">
        <v>34</v>
      </c>
      <c r="F25" s="74">
        <v>296687.65700000001</v>
      </c>
      <c r="G25" s="73">
        <v>5388955.7829999998</v>
      </c>
      <c r="H25" s="74">
        <v>2527.2310000000002</v>
      </c>
      <c r="I25" s="75">
        <v>4.3499999999999996</v>
      </c>
      <c r="J25" s="32">
        <v>4.3499999999999996</v>
      </c>
      <c r="K25" s="5">
        <v>467</v>
      </c>
      <c r="L25" s="22">
        <f t="shared" si="0"/>
        <v>2.03145</v>
      </c>
      <c r="M25" s="408"/>
      <c r="O25" s="71"/>
      <c r="P25" s="33"/>
      <c r="Q25" s="80"/>
      <c r="R25" s="33"/>
      <c r="S25" s="73"/>
      <c r="T25" s="74"/>
      <c r="U25" s="74"/>
      <c r="V25" s="75"/>
      <c r="W25" s="32"/>
      <c r="X25" s="5"/>
      <c r="Y25" s="22"/>
    </row>
    <row r="26" spans="1:25" ht="15.6" x14ac:dyDescent="0.3">
      <c r="A26" s="400"/>
      <c r="B26" s="71">
        <v>6</v>
      </c>
      <c r="C26" s="33" t="s">
        <v>14</v>
      </c>
      <c r="D26" s="80">
        <v>39228</v>
      </c>
      <c r="E26" s="33" t="s">
        <v>34</v>
      </c>
      <c r="F26" s="74">
        <v>296683.495</v>
      </c>
      <c r="G26" s="73">
        <v>5388900.8700000001</v>
      </c>
      <c r="H26" s="74">
        <v>2544.4380000000001</v>
      </c>
      <c r="I26" s="75">
        <v>5.35</v>
      </c>
      <c r="J26" s="32">
        <v>5.35</v>
      </c>
      <c r="K26" s="5">
        <v>467</v>
      </c>
      <c r="L26" s="22">
        <f t="shared" si="0"/>
        <v>2.4984500000000001</v>
      </c>
      <c r="M26" s="408"/>
      <c r="O26" s="33"/>
      <c r="P26" s="33"/>
      <c r="Q26" s="76"/>
      <c r="R26" s="33"/>
      <c r="S26" s="77"/>
      <c r="T26" s="77"/>
      <c r="U26" s="77"/>
      <c r="V26" s="78"/>
      <c r="W26" s="79"/>
      <c r="X26" s="5"/>
      <c r="Y26" s="22"/>
    </row>
    <row r="27" spans="1:25" ht="15.6" x14ac:dyDescent="0.3">
      <c r="A27" s="400"/>
      <c r="B27" s="71">
        <v>7</v>
      </c>
      <c r="C27" s="33" t="s">
        <v>14</v>
      </c>
      <c r="D27" s="80">
        <v>39228</v>
      </c>
      <c r="E27" s="33" t="s">
        <v>34</v>
      </c>
      <c r="F27" s="74">
        <v>296677.61900000001</v>
      </c>
      <c r="G27" s="74">
        <v>5388850.3169999998</v>
      </c>
      <c r="H27" s="74">
        <v>2564.6660000000002</v>
      </c>
      <c r="I27" s="75">
        <v>5.55</v>
      </c>
      <c r="J27" s="32">
        <v>5.55</v>
      </c>
      <c r="K27" s="5">
        <v>467</v>
      </c>
      <c r="L27" s="22">
        <f t="shared" si="0"/>
        <v>2.59185</v>
      </c>
      <c r="M27" s="408"/>
      <c r="O27" s="33"/>
      <c r="P27" s="33"/>
      <c r="Q27" s="76"/>
      <c r="R27" s="33"/>
      <c r="S27" s="77"/>
      <c r="T27" s="77"/>
      <c r="U27" s="77"/>
      <c r="V27" s="78"/>
      <c r="W27" s="79"/>
      <c r="X27" s="5"/>
      <c r="Y27" s="22"/>
    </row>
    <row r="28" spans="1:25" ht="15.6" x14ac:dyDescent="0.3">
      <c r="A28" s="400"/>
      <c r="B28" s="71">
        <v>8</v>
      </c>
      <c r="C28" s="33" t="s">
        <v>14</v>
      </c>
      <c r="D28" s="80">
        <v>39228</v>
      </c>
      <c r="E28" s="33" t="s">
        <v>34</v>
      </c>
      <c r="F28" s="74">
        <v>296717.51299999998</v>
      </c>
      <c r="G28" s="74">
        <v>5388807.182</v>
      </c>
      <c r="H28" s="74">
        <v>2584.8560000000002</v>
      </c>
      <c r="I28" s="75">
        <v>7.5</v>
      </c>
      <c r="J28" s="32">
        <v>7.5</v>
      </c>
      <c r="K28" s="5">
        <v>467</v>
      </c>
      <c r="L28" s="22">
        <f t="shared" si="0"/>
        <v>3.5025000000000004</v>
      </c>
      <c r="M28" s="408"/>
      <c r="P28" s="50"/>
      <c r="Q28" s="6"/>
      <c r="R28" s="6"/>
      <c r="S28" s="6"/>
      <c r="T28" s="6"/>
    </row>
    <row r="29" spans="1:25" ht="15.6" x14ac:dyDescent="0.3">
      <c r="A29" s="400"/>
      <c r="B29" s="71">
        <v>9</v>
      </c>
      <c r="C29" s="33" t="s">
        <v>14</v>
      </c>
      <c r="D29" s="80">
        <v>39228</v>
      </c>
      <c r="E29" s="33" t="s">
        <v>34</v>
      </c>
      <c r="F29" s="74">
        <v>296807.11200000002</v>
      </c>
      <c r="G29" s="73">
        <v>5388758.5619999999</v>
      </c>
      <c r="H29" s="74">
        <v>2606.0079999999998</v>
      </c>
      <c r="I29" s="75">
        <v>8.15</v>
      </c>
      <c r="J29" s="32">
        <v>8.15</v>
      </c>
      <c r="K29" s="5">
        <v>467</v>
      </c>
      <c r="L29" s="22">
        <f t="shared" si="0"/>
        <v>3.8060500000000004</v>
      </c>
      <c r="M29" s="408"/>
      <c r="P29" s="50"/>
      <c r="Q29" s="6"/>
      <c r="R29" s="6"/>
      <c r="S29" s="6"/>
      <c r="T29" s="28"/>
      <c r="U29" s="2"/>
      <c r="V29" s="2"/>
      <c r="W29" s="2"/>
      <c r="X29" s="2"/>
      <c r="Y29" s="2"/>
    </row>
    <row r="30" spans="1:25" ht="15.6" x14ac:dyDescent="0.3">
      <c r="A30" s="400"/>
      <c r="B30" s="83">
        <v>10</v>
      </c>
      <c r="C30" s="33" t="s">
        <v>14</v>
      </c>
      <c r="D30" s="80">
        <v>39228</v>
      </c>
      <c r="E30" s="33" t="s">
        <v>34</v>
      </c>
      <c r="F30" s="85">
        <v>296805.37800000003</v>
      </c>
      <c r="G30" s="84">
        <v>5388735.5700000003</v>
      </c>
      <c r="H30" s="85">
        <v>2614.538</v>
      </c>
      <c r="I30" s="86">
        <v>5.7</v>
      </c>
      <c r="J30" s="57">
        <v>5.7</v>
      </c>
      <c r="K30" s="5">
        <v>467</v>
      </c>
      <c r="L30" s="22">
        <f t="shared" si="0"/>
        <v>2.6619000000000002</v>
      </c>
      <c r="M30" s="408"/>
      <c r="P30" s="50"/>
      <c r="Q30" s="6"/>
      <c r="R30" s="6"/>
      <c r="S30" s="6"/>
      <c r="T30" s="28"/>
      <c r="U30" s="2"/>
      <c r="V30" s="4"/>
      <c r="W30" s="4"/>
      <c r="X30" s="2"/>
      <c r="Y30" s="4"/>
    </row>
    <row r="31" spans="1:25" ht="15.6" x14ac:dyDescent="0.3">
      <c r="A31" s="400"/>
      <c r="B31" s="71">
        <v>12</v>
      </c>
      <c r="C31" s="33" t="s">
        <v>14</v>
      </c>
      <c r="D31" s="80">
        <v>39228</v>
      </c>
      <c r="E31" s="33" t="s">
        <v>34</v>
      </c>
      <c r="F31" s="74">
        <v>296776.13799999998</v>
      </c>
      <c r="G31" s="73">
        <v>5389622.0460000001</v>
      </c>
      <c r="H31" s="74">
        <v>2323.87</v>
      </c>
      <c r="I31" s="75">
        <v>3.41</v>
      </c>
      <c r="J31" s="32">
        <v>3.41</v>
      </c>
      <c r="K31" s="5">
        <v>467</v>
      </c>
      <c r="L31" s="22">
        <f t="shared" si="0"/>
        <v>1.5924700000000001</v>
      </c>
      <c r="M31" s="408"/>
      <c r="P31" s="50"/>
      <c r="Q31" s="6"/>
      <c r="R31" s="6"/>
      <c r="S31" s="6"/>
      <c r="T31" s="28"/>
      <c r="U31" s="2"/>
      <c r="V31" s="4"/>
      <c r="W31" s="4"/>
      <c r="X31" s="2"/>
      <c r="Y31" s="4"/>
    </row>
    <row r="32" spans="1:25" ht="15.6" x14ac:dyDescent="0.3">
      <c r="A32" s="400"/>
      <c r="B32" s="71">
        <v>13</v>
      </c>
      <c r="C32" s="33" t="s">
        <v>14</v>
      </c>
      <c r="D32" s="80">
        <v>39228</v>
      </c>
      <c r="E32" s="33" t="s">
        <v>34</v>
      </c>
      <c r="F32" s="74">
        <v>296766.69500000001</v>
      </c>
      <c r="G32" s="74">
        <v>5389566.7050000001</v>
      </c>
      <c r="H32" s="74">
        <v>2339.1819999999998</v>
      </c>
      <c r="I32" s="75">
        <v>5.44</v>
      </c>
      <c r="J32" s="75">
        <v>5.44</v>
      </c>
      <c r="K32" s="5">
        <v>467</v>
      </c>
      <c r="L32" s="22">
        <f t="shared" si="0"/>
        <v>2.5404800000000005</v>
      </c>
      <c r="M32" s="408"/>
      <c r="P32" s="50"/>
      <c r="Q32" s="6"/>
      <c r="R32" s="6"/>
      <c r="S32" s="6"/>
      <c r="T32" s="28"/>
      <c r="U32" s="2"/>
      <c r="V32" s="4"/>
      <c r="W32" s="4"/>
      <c r="X32" s="2"/>
      <c r="Y32" s="4"/>
    </row>
    <row r="33" spans="1:25" ht="15.6" x14ac:dyDescent="0.3">
      <c r="A33" s="400"/>
      <c r="B33" s="71">
        <v>14</v>
      </c>
      <c r="C33" s="33" t="s">
        <v>14</v>
      </c>
      <c r="D33" s="80">
        <v>39228</v>
      </c>
      <c r="E33" s="33" t="s">
        <v>34</v>
      </c>
      <c r="F33" s="74">
        <v>296759.97700000001</v>
      </c>
      <c r="G33" s="74">
        <v>5389511.3470000001</v>
      </c>
      <c r="H33" s="74">
        <v>2348.9789999999998</v>
      </c>
      <c r="I33" s="75">
        <v>5.6</v>
      </c>
      <c r="J33" s="75">
        <v>5.6</v>
      </c>
      <c r="K33" s="5">
        <v>467</v>
      </c>
      <c r="L33" s="22">
        <f t="shared" si="0"/>
        <v>2.6152000000000002</v>
      </c>
      <c r="M33" s="408"/>
      <c r="P33" s="50"/>
      <c r="Q33" s="6"/>
      <c r="R33" s="6"/>
      <c r="S33" s="6"/>
      <c r="T33" s="28"/>
      <c r="U33" s="2"/>
      <c r="V33" s="4"/>
      <c r="W33" s="4"/>
      <c r="X33" s="2"/>
      <c r="Y33" s="4"/>
    </row>
    <row r="34" spans="1:25" ht="15.6" x14ac:dyDescent="0.3">
      <c r="A34" s="400"/>
      <c r="B34" s="71">
        <v>15</v>
      </c>
      <c r="C34" s="33" t="s">
        <v>14</v>
      </c>
      <c r="D34" s="80">
        <v>39228</v>
      </c>
      <c r="E34" s="33" t="s">
        <v>34</v>
      </c>
      <c r="F34" s="74">
        <v>296753.89</v>
      </c>
      <c r="G34" s="74">
        <v>5389459.5149999997</v>
      </c>
      <c r="H34" s="74">
        <v>2364.0729999999999</v>
      </c>
      <c r="I34" s="75">
        <v>5.95</v>
      </c>
      <c r="J34" s="75">
        <v>5.95</v>
      </c>
      <c r="K34" s="5">
        <v>467</v>
      </c>
      <c r="L34" s="22">
        <f t="shared" si="0"/>
        <v>2.7786500000000003</v>
      </c>
      <c r="M34" s="408"/>
      <c r="P34" s="50"/>
      <c r="Q34" s="6"/>
      <c r="R34" s="6"/>
      <c r="S34" s="6"/>
      <c r="T34" s="28"/>
      <c r="U34" s="2"/>
      <c r="V34" s="4"/>
      <c r="W34" s="4"/>
      <c r="X34" s="2"/>
      <c r="Y34" s="4"/>
    </row>
    <row r="35" spans="1:25" ht="15.6" x14ac:dyDescent="0.3">
      <c r="A35" s="400"/>
      <c r="B35" s="71" t="s">
        <v>55</v>
      </c>
      <c r="C35" s="33" t="s">
        <v>14</v>
      </c>
      <c r="D35" s="80">
        <v>39228</v>
      </c>
      <c r="E35" s="33" t="s">
        <v>34</v>
      </c>
      <c r="F35" s="74">
        <v>296745.788</v>
      </c>
      <c r="G35" s="74">
        <v>5389421.1289999997</v>
      </c>
      <c r="H35" s="74">
        <v>2373.6309999999999</v>
      </c>
      <c r="I35" s="75">
        <v>3.85</v>
      </c>
      <c r="J35" s="75">
        <v>3.85</v>
      </c>
      <c r="K35" s="5">
        <v>467</v>
      </c>
      <c r="L35" s="22">
        <f t="shared" si="0"/>
        <v>1.7979500000000002</v>
      </c>
      <c r="M35" s="408"/>
      <c r="P35" s="50"/>
      <c r="Q35" s="6"/>
      <c r="R35" s="6"/>
      <c r="S35" s="6"/>
      <c r="T35" s="28"/>
      <c r="U35" s="2"/>
      <c r="V35" s="4"/>
      <c r="W35" s="4"/>
      <c r="X35" s="2"/>
      <c r="Y35" s="4"/>
    </row>
    <row r="36" spans="1:25" ht="15.6" x14ac:dyDescent="0.3">
      <c r="A36" s="400"/>
      <c r="B36" s="71" t="s">
        <v>56</v>
      </c>
      <c r="C36" s="33" t="s">
        <v>14</v>
      </c>
      <c r="D36" s="80">
        <v>39228</v>
      </c>
      <c r="E36" s="33" t="s">
        <v>34</v>
      </c>
      <c r="F36" s="74">
        <v>296740.53700000001</v>
      </c>
      <c r="G36" s="74">
        <v>5389423.5350000001</v>
      </c>
      <c r="H36" s="74">
        <v>2374.3919999999998</v>
      </c>
      <c r="I36" s="75">
        <v>5</v>
      </c>
      <c r="J36" s="75">
        <v>5</v>
      </c>
      <c r="K36" s="5">
        <v>467</v>
      </c>
      <c r="L36" s="22">
        <f t="shared" si="0"/>
        <v>2.335</v>
      </c>
      <c r="M36" s="408"/>
      <c r="P36" s="50"/>
      <c r="Q36" s="6"/>
      <c r="R36" s="6"/>
      <c r="S36" s="6"/>
      <c r="T36" s="6"/>
    </row>
    <row r="37" spans="1:25" ht="15.6" x14ac:dyDescent="0.3">
      <c r="A37" s="400"/>
      <c r="B37" s="71">
        <v>17</v>
      </c>
      <c r="C37" s="33" t="s">
        <v>14</v>
      </c>
      <c r="D37" s="80">
        <v>39228</v>
      </c>
      <c r="E37" s="33" t="s">
        <v>34</v>
      </c>
      <c r="F37" s="74">
        <v>296745.64799999999</v>
      </c>
      <c r="G37" s="74">
        <v>5389406.8150000004</v>
      </c>
      <c r="H37" s="74">
        <v>2378.623</v>
      </c>
      <c r="I37" s="75">
        <v>5.8</v>
      </c>
      <c r="J37" s="75">
        <v>5.8</v>
      </c>
      <c r="K37" s="5">
        <v>467</v>
      </c>
      <c r="L37" s="22">
        <f t="shared" si="0"/>
        <v>2.7086000000000001</v>
      </c>
      <c r="M37" s="408"/>
      <c r="O37" s="1"/>
      <c r="P37" s="1"/>
      <c r="Q37" s="34"/>
      <c r="R37" s="33"/>
      <c r="S37" s="70"/>
      <c r="T37" s="70"/>
      <c r="U37" s="70"/>
      <c r="V37" s="4"/>
      <c r="W37" s="1"/>
      <c r="X37" s="5"/>
      <c r="Y37" s="22"/>
    </row>
    <row r="38" spans="1:25" ht="15.6" x14ac:dyDescent="0.3">
      <c r="A38" s="400"/>
      <c r="B38" s="71">
        <v>18</v>
      </c>
      <c r="C38" s="33" t="s">
        <v>14</v>
      </c>
      <c r="D38" s="80">
        <v>39228</v>
      </c>
      <c r="E38" s="33" t="s">
        <v>34</v>
      </c>
      <c r="F38" s="74">
        <v>296739.359</v>
      </c>
      <c r="G38" s="74">
        <v>5389357.7439999999</v>
      </c>
      <c r="H38" s="74">
        <v>2394.4250000000002</v>
      </c>
      <c r="I38" s="75">
        <v>5.8</v>
      </c>
      <c r="J38" s="75">
        <v>5.8</v>
      </c>
      <c r="K38" s="5">
        <v>467</v>
      </c>
      <c r="L38" s="22">
        <f t="shared" si="0"/>
        <v>2.7086000000000001</v>
      </c>
      <c r="M38" s="408"/>
      <c r="O38" s="33"/>
      <c r="P38" s="33"/>
      <c r="Q38" s="76"/>
      <c r="R38" s="33"/>
      <c r="S38" s="77"/>
      <c r="T38" s="77"/>
      <c r="U38" s="77"/>
      <c r="V38" s="78"/>
      <c r="W38" s="79"/>
      <c r="X38" s="5"/>
      <c r="Y38" s="22"/>
    </row>
    <row r="39" spans="1:25" ht="15.6" x14ac:dyDescent="0.3">
      <c r="A39" s="400"/>
      <c r="B39" s="71">
        <v>20</v>
      </c>
      <c r="C39" s="33" t="s">
        <v>14</v>
      </c>
      <c r="D39" s="80">
        <v>39228</v>
      </c>
      <c r="E39" s="33" t="s">
        <v>34</v>
      </c>
      <c r="F39" s="74">
        <v>296733.15700000001</v>
      </c>
      <c r="G39" s="74">
        <v>5389305.8810000001</v>
      </c>
      <c r="H39" s="74">
        <v>2410.9290000000001</v>
      </c>
      <c r="I39" s="75">
        <v>5.5</v>
      </c>
      <c r="J39" s="75">
        <v>5.5</v>
      </c>
      <c r="K39" s="5">
        <v>467</v>
      </c>
      <c r="L39" s="22">
        <f t="shared" si="0"/>
        <v>2.5685000000000002</v>
      </c>
      <c r="M39" s="408"/>
      <c r="O39" s="33"/>
      <c r="P39" s="33"/>
      <c r="Q39" s="76"/>
      <c r="R39" s="33"/>
      <c r="S39" s="77"/>
      <c r="T39" s="77"/>
      <c r="U39" s="77"/>
      <c r="V39" s="78"/>
      <c r="W39" s="79"/>
      <c r="X39" s="5"/>
      <c r="Y39" s="22"/>
    </row>
    <row r="40" spans="1:25" ht="15.6" x14ac:dyDescent="0.3">
      <c r="A40" s="400"/>
      <c r="B40" s="71">
        <v>21</v>
      </c>
      <c r="C40" s="33" t="s">
        <v>14</v>
      </c>
      <c r="D40" s="80">
        <v>39228</v>
      </c>
      <c r="E40" s="33" t="s">
        <v>34</v>
      </c>
      <c r="F40" s="74">
        <v>296723.68300000002</v>
      </c>
      <c r="G40" s="73">
        <v>5389256.193</v>
      </c>
      <c r="H40" s="74">
        <v>2426.6660000000002</v>
      </c>
      <c r="I40" s="75">
        <v>6.55</v>
      </c>
      <c r="J40" s="75">
        <v>6.55</v>
      </c>
      <c r="K40" s="5">
        <v>467</v>
      </c>
      <c r="L40" s="22">
        <f t="shared" si="0"/>
        <v>3.0588500000000001</v>
      </c>
      <c r="M40" s="408"/>
      <c r="O40" s="33"/>
      <c r="P40" s="33"/>
      <c r="Q40" s="76"/>
      <c r="R40" s="33"/>
      <c r="S40" s="77"/>
      <c r="T40" s="77"/>
      <c r="U40" s="77"/>
      <c r="V40" s="81"/>
      <c r="W40" s="79"/>
      <c r="X40" s="5"/>
      <c r="Y40" s="22"/>
    </row>
    <row r="41" spans="1:25" ht="15.6" x14ac:dyDescent="0.3">
      <c r="A41" s="400"/>
      <c r="B41" s="71">
        <v>22</v>
      </c>
      <c r="C41" s="33" t="s">
        <v>14</v>
      </c>
      <c r="D41" s="80">
        <v>39228</v>
      </c>
      <c r="E41" s="33" t="s">
        <v>34</v>
      </c>
      <c r="F41" s="74">
        <v>296717.93699999998</v>
      </c>
      <c r="G41" s="73">
        <v>5389209.2690000003</v>
      </c>
      <c r="H41" s="74">
        <v>2442.7779999999998</v>
      </c>
      <c r="I41" s="75">
        <v>5.5</v>
      </c>
      <c r="J41" s="75">
        <v>5.5</v>
      </c>
      <c r="K41" s="5">
        <v>467</v>
      </c>
      <c r="L41" s="22">
        <f t="shared" si="0"/>
        <v>2.5685000000000002</v>
      </c>
      <c r="M41" s="408"/>
      <c r="O41" s="33"/>
      <c r="P41" s="33"/>
      <c r="Q41" s="76"/>
      <c r="R41" s="33"/>
      <c r="S41" s="77"/>
      <c r="T41" s="77"/>
      <c r="U41" s="77"/>
      <c r="V41" s="78"/>
      <c r="W41" s="79"/>
      <c r="X41" s="5"/>
      <c r="Y41" s="22"/>
    </row>
    <row r="42" spans="1:25" ht="15.6" x14ac:dyDescent="0.3">
      <c r="A42" s="400"/>
      <c r="B42" s="33" t="s">
        <v>28</v>
      </c>
      <c r="C42" s="33" t="s">
        <v>29</v>
      </c>
      <c r="D42" s="76">
        <v>39218</v>
      </c>
      <c r="E42" s="33" t="s">
        <v>13</v>
      </c>
      <c r="F42" s="73">
        <v>296767.28000000003</v>
      </c>
      <c r="G42" s="77">
        <v>5389433.1500000004</v>
      </c>
      <c r="H42" s="77">
        <v>2357.98</v>
      </c>
      <c r="I42" s="86">
        <v>5.29</v>
      </c>
      <c r="J42" s="32">
        <v>4.87</v>
      </c>
      <c r="K42" s="5">
        <v>467</v>
      </c>
      <c r="L42" s="22">
        <f t="shared" si="0"/>
        <v>2.2742900000000001</v>
      </c>
      <c r="M42" s="408"/>
      <c r="O42" s="33"/>
      <c r="P42" s="33"/>
      <c r="Q42" s="76"/>
      <c r="R42" s="33"/>
      <c r="S42" s="77"/>
      <c r="T42" s="77"/>
      <c r="U42" s="77"/>
      <c r="V42" s="78"/>
      <c r="W42" s="79"/>
      <c r="X42" s="5"/>
      <c r="Y42" s="22"/>
    </row>
    <row r="43" spans="1:25" ht="15.6" x14ac:dyDescent="0.3">
      <c r="A43" s="400"/>
      <c r="B43" s="83">
        <v>1</v>
      </c>
      <c r="C43" s="33" t="s">
        <v>57</v>
      </c>
      <c r="D43" s="87">
        <v>39217</v>
      </c>
      <c r="E43" s="33" t="s">
        <v>34</v>
      </c>
      <c r="F43" s="77">
        <v>297255.83100000001</v>
      </c>
      <c r="G43" s="77">
        <v>5389886.0130000003</v>
      </c>
      <c r="H43" s="77">
        <v>2307.625</v>
      </c>
      <c r="I43" s="86">
        <v>5.37</v>
      </c>
      <c r="J43" s="32">
        <v>4.91</v>
      </c>
      <c r="K43" s="5">
        <v>467</v>
      </c>
      <c r="L43" s="22">
        <f t="shared" si="0"/>
        <v>2.2929700000000004</v>
      </c>
      <c r="M43" s="408"/>
      <c r="O43" s="33"/>
      <c r="P43" s="33"/>
      <c r="Q43" s="76"/>
      <c r="R43" s="33"/>
      <c r="S43" s="77"/>
      <c r="T43" s="77"/>
      <c r="U43" s="77"/>
      <c r="V43" s="78"/>
      <c r="W43" s="79"/>
      <c r="X43" s="5"/>
      <c r="Y43" s="22"/>
    </row>
    <row r="44" spans="1:25" ht="15.6" x14ac:dyDescent="0.3">
      <c r="A44" s="400"/>
      <c r="B44" s="1" t="s">
        <v>31</v>
      </c>
      <c r="C44" s="1" t="s">
        <v>31</v>
      </c>
      <c r="D44" s="19">
        <v>42150</v>
      </c>
      <c r="E44" s="33" t="s">
        <v>34</v>
      </c>
      <c r="F44" s="21">
        <v>296530.071</v>
      </c>
      <c r="G44" s="21">
        <v>5389175.8870000001</v>
      </c>
      <c r="H44" s="21">
        <v>2458.5740000000001</v>
      </c>
      <c r="I44" s="4">
        <v>0</v>
      </c>
      <c r="J44" s="32">
        <v>0</v>
      </c>
      <c r="K44" s="5">
        <v>0</v>
      </c>
      <c r="L44" s="22">
        <v>0</v>
      </c>
      <c r="M44" s="408"/>
      <c r="O44" s="33"/>
      <c r="P44" s="33"/>
      <c r="Q44" s="76"/>
      <c r="R44" s="33"/>
      <c r="S44" s="77"/>
      <c r="T44" s="77"/>
      <c r="U44" s="77"/>
      <c r="V44" s="78"/>
      <c r="W44" s="79"/>
      <c r="X44" s="5"/>
      <c r="Y44" s="22"/>
    </row>
    <row r="45" spans="1:25" x14ac:dyDescent="0.25">
      <c r="A45" s="400"/>
      <c r="B45" s="37"/>
      <c r="C45" s="37"/>
      <c r="D45" s="38"/>
      <c r="E45" s="63"/>
      <c r="F45" s="40"/>
      <c r="G45" s="40"/>
      <c r="H45" s="40"/>
      <c r="I45" s="88"/>
      <c r="J45" s="89"/>
      <c r="K45" s="90"/>
      <c r="L45" s="91"/>
      <c r="M45" s="409"/>
      <c r="P45" s="50"/>
      <c r="Q45" s="6"/>
      <c r="R45" s="6"/>
      <c r="S45" s="6"/>
      <c r="T45" s="6"/>
    </row>
    <row r="46" spans="1:25" ht="14.4" x14ac:dyDescent="0.3">
      <c r="G46" s="28" t="s">
        <v>19</v>
      </c>
      <c r="H46" s="2">
        <f>COUNT(H5:H44)</f>
        <v>40</v>
      </c>
      <c r="I46" s="2" t="s">
        <v>48</v>
      </c>
      <c r="J46" s="2">
        <f>COUNT(J5:J44)</f>
        <v>40</v>
      </c>
      <c r="K46" s="2">
        <f>COUNT(K5:K44)</f>
        <v>40</v>
      </c>
      <c r="L46" s="2">
        <f>COUNT(L5:L44)</f>
        <v>40</v>
      </c>
      <c r="M46" s="61"/>
      <c r="P46" s="50"/>
      <c r="Q46" s="6"/>
      <c r="R46" s="6"/>
      <c r="S46" s="6"/>
      <c r="T46" s="28"/>
      <c r="U46" s="2"/>
      <c r="V46" s="2"/>
      <c r="W46" s="2"/>
      <c r="X46" s="2"/>
      <c r="Y46" s="2"/>
    </row>
    <row r="47" spans="1:25" ht="14.4" x14ac:dyDescent="0.3">
      <c r="G47" s="28" t="s">
        <v>20</v>
      </c>
      <c r="H47" s="2">
        <f>AVERAGE(H5:H44)</f>
        <v>2430.7727500000001</v>
      </c>
      <c r="I47" s="4" t="s">
        <v>48</v>
      </c>
      <c r="J47" s="4">
        <f>AVERAGE(J5:J44)</f>
        <v>4.9462499999999991</v>
      </c>
      <c r="K47" s="2">
        <f>AVERAGE(K5:K44)</f>
        <v>455.32499999999999</v>
      </c>
      <c r="L47" s="4">
        <f>AVERAGE(L5:L44)</f>
        <v>2.3098987499999999</v>
      </c>
      <c r="M47" s="61"/>
      <c r="P47" s="50"/>
      <c r="Q47" s="6"/>
      <c r="R47" s="6"/>
      <c r="S47" s="6"/>
      <c r="T47" s="28"/>
      <c r="U47" s="2"/>
      <c r="V47" s="4"/>
      <c r="W47" s="4"/>
      <c r="X47" s="2"/>
      <c r="Y47" s="4"/>
    </row>
    <row r="48" spans="1:25" ht="14.4" x14ac:dyDescent="0.3">
      <c r="G48" s="28" t="s">
        <v>21</v>
      </c>
      <c r="H48" s="2">
        <f>MEDIAN(H5:H44)</f>
        <v>2409.0219999999999</v>
      </c>
      <c r="I48" s="2" t="s">
        <v>48</v>
      </c>
      <c r="J48" s="4">
        <f>MEDIAN(J5:J44)</f>
        <v>5.0350000000000001</v>
      </c>
      <c r="K48" s="2">
        <f>MEDIAN(K5:K44)</f>
        <v>467</v>
      </c>
      <c r="L48" s="4">
        <f>MEDIAN(L5:L44)</f>
        <v>2.3513450000000002</v>
      </c>
      <c r="M48" s="61"/>
      <c r="P48" s="50"/>
      <c r="Q48" s="6"/>
      <c r="R48" s="6"/>
      <c r="S48" s="6"/>
      <c r="T48" s="28"/>
      <c r="U48" s="2"/>
      <c r="V48" s="4"/>
      <c r="W48" s="4"/>
      <c r="X48" s="2"/>
      <c r="Y48" s="4"/>
    </row>
    <row r="49" spans="7:25" ht="14.4" x14ac:dyDescent="0.3">
      <c r="G49" s="28" t="s">
        <v>22</v>
      </c>
      <c r="H49" s="2">
        <f>STDEV(H5:H44)</f>
        <v>85.165431621759083</v>
      </c>
      <c r="I49" s="4" t="s">
        <v>48</v>
      </c>
      <c r="J49" s="4">
        <f>STDEV(J5:J44)</f>
        <v>1.3699011521517455</v>
      </c>
      <c r="K49" s="2">
        <f>STDEV(K5:K44)</f>
        <v>73.839183364931728</v>
      </c>
      <c r="L49" s="4">
        <f>STDEV(L5:L44)</f>
        <v>0.63974383805486346</v>
      </c>
      <c r="M49" s="61"/>
      <c r="P49" s="50"/>
      <c r="Q49" s="6"/>
      <c r="R49" s="6"/>
      <c r="S49" s="6"/>
      <c r="T49" s="28"/>
      <c r="U49" s="2"/>
      <c r="V49" s="4"/>
      <c r="W49" s="4"/>
      <c r="X49" s="2"/>
      <c r="Y49" s="4"/>
    </row>
    <row r="50" spans="7:25" ht="14.4" x14ac:dyDescent="0.3">
      <c r="G50" s="28" t="s">
        <v>23</v>
      </c>
      <c r="H50" s="2">
        <f>MIN(H5:H44)</f>
        <v>2307.625</v>
      </c>
      <c r="I50" s="2" t="s">
        <v>48</v>
      </c>
      <c r="J50" s="4">
        <f>MIN(J5:J44)</f>
        <v>0</v>
      </c>
      <c r="K50" s="2">
        <f>MIN(K5:K44)</f>
        <v>0</v>
      </c>
      <c r="L50" s="4">
        <f>MIN(L5:L44)</f>
        <v>0</v>
      </c>
      <c r="M50" s="61"/>
      <c r="P50" s="50"/>
      <c r="Q50" s="6"/>
      <c r="R50" s="6"/>
      <c r="S50" s="6"/>
      <c r="T50" s="28"/>
      <c r="U50" s="2"/>
      <c r="V50" s="4"/>
      <c r="W50" s="4"/>
      <c r="X50" s="2"/>
      <c r="Y50" s="4"/>
    </row>
    <row r="51" spans="7:25" ht="14.4" x14ac:dyDescent="0.3">
      <c r="G51" s="28" t="s">
        <v>24</v>
      </c>
      <c r="H51" s="2">
        <f>MAX(H5:H44)</f>
        <v>2614.538</v>
      </c>
      <c r="I51" s="4" t="s">
        <v>48</v>
      </c>
      <c r="J51" s="4">
        <f>MAX(J5:J44)</f>
        <v>8.15</v>
      </c>
      <c r="K51" s="2">
        <f>MAX(K5:K44)</f>
        <v>467</v>
      </c>
      <c r="L51" s="4">
        <f>MAX(L5:L44)</f>
        <v>3.8060500000000004</v>
      </c>
      <c r="M51" s="61"/>
      <c r="P51" s="50"/>
      <c r="Q51" s="6"/>
      <c r="R51" s="6"/>
      <c r="S51" s="6"/>
      <c r="T51" s="28"/>
      <c r="U51" s="2"/>
      <c r="V51" s="4"/>
      <c r="W51" s="4"/>
      <c r="X51" s="2"/>
      <c r="Y51" s="4"/>
    </row>
    <row r="52" spans="7:25" ht="14.4" x14ac:dyDescent="0.3">
      <c r="G52" s="28" t="s">
        <v>25</v>
      </c>
      <c r="H52" s="2">
        <f>H51-H50</f>
        <v>306.91300000000001</v>
      </c>
      <c r="I52" s="2" t="s">
        <v>48</v>
      </c>
      <c r="J52" s="4">
        <f>J51-J50</f>
        <v>8.15</v>
      </c>
      <c r="K52" s="2">
        <f>K51-K50</f>
        <v>467</v>
      </c>
      <c r="L52" s="4">
        <f>L51-L50</f>
        <v>3.8060500000000004</v>
      </c>
      <c r="M52" s="61"/>
      <c r="P52" s="50"/>
      <c r="Q52" s="6"/>
      <c r="R52" s="6"/>
      <c r="S52" s="6"/>
      <c r="T52" s="28"/>
      <c r="U52" s="2"/>
      <c r="V52" s="4"/>
      <c r="W52" s="4"/>
      <c r="X52" s="2"/>
      <c r="Y52" s="4"/>
    </row>
    <row r="53" spans="7:25" x14ac:dyDescent="0.25">
      <c r="M53" s="61"/>
      <c r="P53" s="50"/>
      <c r="Q53" s="6"/>
      <c r="R53" s="6"/>
      <c r="S53" s="6"/>
      <c r="T53" s="6"/>
    </row>
    <row r="54" spans="7:25" x14ac:dyDescent="0.25">
      <c r="M54" s="61"/>
      <c r="P54" s="50"/>
      <c r="Q54" s="6"/>
      <c r="R54" s="6"/>
      <c r="S54" s="6"/>
      <c r="T54" s="6"/>
    </row>
    <row r="55" spans="7:25" x14ac:dyDescent="0.25">
      <c r="M55" s="61"/>
      <c r="P55" s="50"/>
      <c r="Q55" s="6"/>
      <c r="R55" s="6"/>
      <c r="S55" s="6"/>
      <c r="T55" s="6"/>
    </row>
    <row r="56" spans="7:25" x14ac:dyDescent="0.25">
      <c r="M56" s="61"/>
      <c r="P56" s="50"/>
      <c r="Q56" s="6"/>
      <c r="R56" s="6"/>
      <c r="S56" s="6"/>
      <c r="T56" s="6"/>
    </row>
    <row r="57" spans="7:25" x14ac:dyDescent="0.25">
      <c r="M57" s="61"/>
      <c r="P57" s="50"/>
      <c r="Q57" s="6"/>
      <c r="R57" s="6"/>
      <c r="S57" s="6"/>
      <c r="T57" s="6"/>
    </row>
    <row r="58" spans="7:25" x14ac:dyDescent="0.25">
      <c r="M58" s="61"/>
      <c r="P58" s="50"/>
      <c r="Q58" s="6"/>
      <c r="R58" s="6"/>
      <c r="S58" s="6"/>
      <c r="T58" s="6"/>
    </row>
    <row r="59" spans="7:25" x14ac:dyDescent="0.25">
      <c r="M59" s="61"/>
      <c r="P59" s="50"/>
      <c r="Q59" s="6"/>
      <c r="R59" s="6"/>
      <c r="S59" s="6"/>
      <c r="T59" s="6"/>
    </row>
    <row r="60" spans="7:25" x14ac:dyDescent="0.25">
      <c r="M60" s="61"/>
      <c r="P60" s="24"/>
      <c r="Q60" s="6"/>
      <c r="R60" s="6"/>
      <c r="S60" s="6"/>
      <c r="T60" s="6"/>
    </row>
    <row r="61" spans="7:25" x14ac:dyDescent="0.25">
      <c r="M61" s="61"/>
      <c r="O61" s="24"/>
      <c r="S61" s="6"/>
      <c r="T61" s="6"/>
      <c r="U61" s="6"/>
      <c r="V61" s="41"/>
    </row>
    <row r="62" spans="7:25" x14ac:dyDescent="0.25">
      <c r="M62" s="61"/>
      <c r="O62" s="24"/>
      <c r="S62" s="6"/>
      <c r="T62" s="6"/>
      <c r="U62" s="6"/>
      <c r="V62" s="41"/>
    </row>
    <row r="63" spans="7:25" x14ac:dyDescent="0.25">
      <c r="M63" s="61"/>
    </row>
    <row r="64" spans="7:25" x14ac:dyDescent="0.25">
      <c r="M64" s="61"/>
    </row>
    <row r="65" spans="13:14" x14ac:dyDescent="0.25">
      <c r="M65" s="61"/>
    </row>
    <row r="66" spans="13:14" x14ac:dyDescent="0.25">
      <c r="M66" s="61"/>
    </row>
    <row r="67" spans="13:14" x14ac:dyDescent="0.25">
      <c r="M67" s="61"/>
    </row>
    <row r="68" spans="13:14" x14ac:dyDescent="0.25">
      <c r="M68" s="61"/>
    </row>
    <row r="69" spans="13:14" x14ac:dyDescent="0.25">
      <c r="M69" s="67"/>
    </row>
    <row r="70" spans="13:14" x14ac:dyDescent="0.25">
      <c r="M70" s="67"/>
      <c r="N70" s="67"/>
    </row>
  </sheetData>
  <mergeCells count="2">
    <mergeCell ref="B3:L3"/>
    <mergeCell ref="B1:L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showGridLines="0" workbookViewId="0">
      <selection activeCell="B1" sqref="B1:L24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33203125" style="33" customWidth="1"/>
    <col min="4" max="4" width="9.88671875" style="33" customWidth="1"/>
    <col min="5" max="5" width="11" style="33" customWidth="1"/>
    <col min="6" max="6" width="10" style="5" customWidth="1"/>
    <col min="7" max="7" width="8.88671875" style="5" customWidth="1"/>
    <col min="8" max="8" width="7.6640625" style="5" customWidth="1"/>
    <col min="9" max="9" width="9.33203125" style="22" customWidth="1"/>
    <col min="10" max="10" width="9.6640625" style="22" customWidth="1"/>
    <col min="11" max="11" width="7.6640625" style="33" customWidth="1"/>
    <col min="12" max="12" width="6.6640625" style="7" customWidth="1"/>
    <col min="13" max="13" width="12.33203125" style="7" customWidth="1"/>
    <col min="14" max="14" width="13.5546875" style="7" customWidth="1"/>
    <col min="15" max="15" width="9.109375" style="7"/>
    <col min="16" max="16" width="13.6640625" style="7" customWidth="1"/>
    <col min="17" max="17" width="14.109375" style="7" customWidth="1"/>
    <col min="18" max="18" width="11.88671875" style="7" customWidth="1"/>
    <col min="19" max="21" width="9.109375" style="7"/>
    <col min="22" max="22" width="10.33203125" style="7" customWidth="1"/>
    <col min="23" max="23" width="10.109375" style="7" customWidth="1"/>
    <col min="24" max="16384" width="9.109375" style="7"/>
  </cols>
  <sheetData>
    <row r="1" spans="1:25" ht="15" customHeight="1" x14ac:dyDescent="0.25">
      <c r="B1" s="476" t="s">
        <v>130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25" ht="15" customHeight="1" x14ac:dyDescent="0.25">
      <c r="B2" s="3" t="s">
        <v>126</v>
      </c>
    </row>
    <row r="3" spans="1:25" ht="20.399999999999999" x14ac:dyDescent="0.25">
      <c r="A3" s="400"/>
      <c r="B3" s="423">
        <v>2008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01"/>
    </row>
    <row r="4" spans="1:25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3" t="s">
        <v>58</v>
      </c>
      <c r="K4" s="46" t="s">
        <v>9</v>
      </c>
      <c r="L4" s="45" t="s">
        <v>10</v>
      </c>
      <c r="M4" s="411"/>
      <c r="O4" s="15"/>
      <c r="P4" s="15"/>
      <c r="Q4" s="16"/>
      <c r="R4" s="16"/>
      <c r="S4" s="17"/>
      <c r="T4" s="17"/>
      <c r="U4" s="17"/>
      <c r="V4" s="18"/>
      <c r="W4" s="48"/>
      <c r="X4" s="18"/>
      <c r="Y4" s="17"/>
    </row>
    <row r="5" spans="1:25" ht="16.2" thickTop="1" x14ac:dyDescent="0.3">
      <c r="A5" s="400"/>
      <c r="B5" s="93" t="s">
        <v>11</v>
      </c>
      <c r="C5" s="33" t="s">
        <v>12</v>
      </c>
      <c r="D5" s="34">
        <v>42194</v>
      </c>
      <c r="E5" s="24" t="s">
        <v>13</v>
      </c>
      <c r="F5" s="21">
        <v>296746.14</v>
      </c>
      <c r="G5" s="21">
        <v>5389406.5599999996</v>
      </c>
      <c r="H5" s="21">
        <v>2365</v>
      </c>
      <c r="I5" s="4">
        <v>4</v>
      </c>
      <c r="J5" s="94">
        <v>5.85</v>
      </c>
      <c r="K5" s="5">
        <v>463</v>
      </c>
      <c r="L5" s="22">
        <f>J5*(K5/1000)</f>
        <v>2.7085499999999998</v>
      </c>
      <c r="M5" s="401"/>
      <c r="O5" s="95"/>
      <c r="P5" s="95"/>
      <c r="Q5" s="80"/>
      <c r="R5" s="62"/>
      <c r="S5" s="74"/>
      <c r="T5" s="73"/>
      <c r="U5" s="74"/>
      <c r="V5" s="75"/>
      <c r="W5" s="75"/>
      <c r="X5" s="5"/>
      <c r="Y5" s="22"/>
    </row>
    <row r="6" spans="1:25" ht="15.6" x14ac:dyDescent="0.3">
      <c r="A6" s="400"/>
      <c r="B6" s="93" t="s">
        <v>59</v>
      </c>
      <c r="C6" s="33" t="s">
        <v>12</v>
      </c>
      <c r="D6" s="34">
        <v>42194</v>
      </c>
      <c r="E6" s="96" t="s">
        <v>13</v>
      </c>
      <c r="F6" s="21">
        <v>296993.28000000003</v>
      </c>
      <c r="G6" s="21">
        <v>5389588.4199999999</v>
      </c>
      <c r="H6" s="21">
        <v>2326.27</v>
      </c>
      <c r="I6" s="4">
        <v>4.5999999999999996</v>
      </c>
      <c r="J6" s="97">
        <v>6.45</v>
      </c>
      <c r="K6" s="5">
        <v>463</v>
      </c>
      <c r="L6" s="22">
        <f t="shared" ref="L6:L15" si="0">J6*(K6/1000)</f>
        <v>2.9863500000000003</v>
      </c>
      <c r="M6" s="401"/>
      <c r="O6" s="95"/>
      <c r="P6" s="95"/>
      <c r="Q6" s="80"/>
      <c r="R6" s="62"/>
      <c r="S6" s="74"/>
      <c r="T6" s="73"/>
      <c r="U6" s="74"/>
      <c r="V6" s="75"/>
      <c r="W6" s="75"/>
      <c r="X6" s="5"/>
      <c r="Y6" s="22"/>
    </row>
    <row r="7" spans="1:25" ht="15.6" x14ac:dyDescent="0.3">
      <c r="A7" s="400"/>
      <c r="B7" s="93" t="s">
        <v>15</v>
      </c>
      <c r="C7" s="33" t="s">
        <v>12</v>
      </c>
      <c r="D7" s="34">
        <v>42195</v>
      </c>
      <c r="E7" s="24" t="s">
        <v>13</v>
      </c>
      <c r="F7" s="21">
        <v>296712.26</v>
      </c>
      <c r="G7" s="21">
        <v>5389167.3899999997</v>
      </c>
      <c r="H7" s="21">
        <v>2454.17</v>
      </c>
      <c r="I7" s="4">
        <v>5.0999999999999996</v>
      </c>
      <c r="J7" s="97">
        <v>6.75</v>
      </c>
      <c r="K7" s="5">
        <v>463</v>
      </c>
      <c r="L7" s="22">
        <f t="shared" si="0"/>
        <v>3.1252500000000003</v>
      </c>
      <c r="M7" s="401"/>
      <c r="O7" s="95"/>
      <c r="P7" s="95"/>
      <c r="Q7" s="80"/>
      <c r="R7" s="62"/>
      <c r="S7" s="74"/>
      <c r="T7" s="73"/>
      <c r="U7" s="74"/>
      <c r="V7" s="75"/>
      <c r="W7" s="75"/>
      <c r="X7" s="5"/>
      <c r="Y7" s="22"/>
    </row>
    <row r="8" spans="1:25" ht="15.6" x14ac:dyDescent="0.3">
      <c r="A8" s="400"/>
      <c r="B8" s="93" t="s">
        <v>16</v>
      </c>
      <c r="C8" s="33" t="s">
        <v>12</v>
      </c>
      <c r="D8" s="34">
        <v>42195</v>
      </c>
      <c r="E8" s="24" t="s">
        <v>13</v>
      </c>
      <c r="F8" s="21">
        <v>296682.23</v>
      </c>
      <c r="G8" s="21">
        <v>5388898.0499999998</v>
      </c>
      <c r="H8" s="21">
        <v>2542.23</v>
      </c>
      <c r="I8" s="4">
        <v>6.75</v>
      </c>
      <c r="J8" s="97">
        <v>8.15</v>
      </c>
      <c r="K8" s="5">
        <v>463</v>
      </c>
      <c r="L8" s="22">
        <f t="shared" si="0"/>
        <v>3.7734500000000004</v>
      </c>
      <c r="M8" s="401"/>
      <c r="O8" s="93"/>
      <c r="P8" s="33"/>
      <c r="Q8" s="34"/>
      <c r="R8" s="24"/>
      <c r="S8" s="21"/>
      <c r="T8" s="21"/>
      <c r="U8" s="21"/>
      <c r="V8" s="4"/>
      <c r="W8" s="94"/>
      <c r="X8" s="5"/>
      <c r="Y8" s="22"/>
    </row>
    <row r="9" spans="1:25" ht="15.6" x14ac:dyDescent="0.3">
      <c r="A9" s="400"/>
      <c r="B9" s="93" t="s">
        <v>44</v>
      </c>
      <c r="C9" s="33" t="s">
        <v>12</v>
      </c>
      <c r="D9" s="34">
        <v>42195</v>
      </c>
      <c r="E9" s="24" t="s">
        <v>13</v>
      </c>
      <c r="F9" s="21">
        <v>296440.95</v>
      </c>
      <c r="G9" s="21">
        <v>5389173.6699999999</v>
      </c>
      <c r="H9" s="21">
        <v>2449.44</v>
      </c>
      <c r="I9" s="4">
        <v>2.85</v>
      </c>
      <c r="J9" s="97">
        <v>4.55</v>
      </c>
      <c r="K9" s="5">
        <v>463</v>
      </c>
      <c r="L9" s="22">
        <f t="shared" si="0"/>
        <v>2.1066500000000001</v>
      </c>
      <c r="M9" s="401"/>
      <c r="O9" s="93"/>
      <c r="P9" s="33"/>
      <c r="Q9" s="34"/>
      <c r="R9" s="24"/>
      <c r="S9" s="21"/>
      <c r="T9" s="21"/>
      <c r="U9" s="21"/>
      <c r="V9" s="4"/>
      <c r="W9" s="97"/>
      <c r="X9" s="5"/>
      <c r="Y9" s="22"/>
    </row>
    <row r="10" spans="1:25" ht="15.6" x14ac:dyDescent="0.3">
      <c r="A10" s="400"/>
      <c r="B10" s="93" t="s">
        <v>53</v>
      </c>
      <c r="C10" s="33" t="s">
        <v>12</v>
      </c>
      <c r="D10" s="34">
        <v>42195</v>
      </c>
      <c r="E10" s="24" t="s">
        <v>13</v>
      </c>
      <c r="F10" s="21">
        <v>297158.02</v>
      </c>
      <c r="G10" s="21">
        <v>5389555.04</v>
      </c>
      <c r="H10" s="21">
        <v>2352.5100000000002</v>
      </c>
      <c r="I10" s="4">
        <v>5.3</v>
      </c>
      <c r="J10" s="97">
        <v>6.95</v>
      </c>
      <c r="K10" s="5">
        <v>463</v>
      </c>
      <c r="L10" s="22">
        <f t="shared" si="0"/>
        <v>3.2178500000000003</v>
      </c>
      <c r="M10" s="401"/>
      <c r="O10" s="93"/>
      <c r="P10" s="33"/>
      <c r="Q10" s="34"/>
      <c r="R10" s="24"/>
      <c r="S10" s="21"/>
      <c r="T10" s="21"/>
      <c r="U10" s="21"/>
      <c r="V10" s="4"/>
      <c r="W10" s="97"/>
      <c r="X10" s="5"/>
      <c r="Y10" s="22"/>
    </row>
    <row r="11" spans="1:25" ht="15.6" x14ac:dyDescent="0.3">
      <c r="A11" s="400"/>
      <c r="B11" s="93" t="s">
        <v>36</v>
      </c>
      <c r="C11" s="33" t="s">
        <v>12</v>
      </c>
      <c r="D11" s="34">
        <v>42195</v>
      </c>
      <c r="E11" s="24" t="s">
        <v>13</v>
      </c>
      <c r="F11" s="21">
        <v>297004.39</v>
      </c>
      <c r="G11" s="21">
        <v>5389140.2400000002</v>
      </c>
      <c r="H11" s="21">
        <v>2475.38</v>
      </c>
      <c r="I11" s="4">
        <v>5</v>
      </c>
      <c r="J11" s="97">
        <v>6.45</v>
      </c>
      <c r="K11" s="5">
        <v>463</v>
      </c>
      <c r="L11" s="22">
        <f t="shared" si="0"/>
        <v>2.9863500000000003</v>
      </c>
      <c r="M11" s="401"/>
    </row>
    <row r="12" spans="1:25" s="55" customFormat="1" ht="14.4" x14ac:dyDescent="0.3">
      <c r="A12" s="404"/>
      <c r="B12" s="95">
        <v>4</v>
      </c>
      <c r="C12" s="95" t="s">
        <v>14</v>
      </c>
      <c r="D12" s="80">
        <v>39615</v>
      </c>
      <c r="E12" s="62" t="s">
        <v>13</v>
      </c>
      <c r="F12" s="73">
        <v>296784.09999999998</v>
      </c>
      <c r="G12" s="74">
        <v>5389671.8300000001</v>
      </c>
      <c r="H12" s="74">
        <v>2300.16</v>
      </c>
      <c r="I12" s="75">
        <v>4.5999999999999996</v>
      </c>
      <c r="J12" s="75">
        <v>4.5999999999999996</v>
      </c>
      <c r="K12" s="5">
        <v>463</v>
      </c>
      <c r="L12" s="22">
        <f t="shared" si="0"/>
        <v>2.1297999999999999</v>
      </c>
      <c r="M12" s="405"/>
      <c r="O12" s="7"/>
      <c r="P12" s="7"/>
      <c r="Q12" s="7"/>
      <c r="R12" s="7"/>
      <c r="S12" s="7"/>
      <c r="T12" s="28"/>
      <c r="U12" s="2"/>
      <c r="V12" s="2"/>
      <c r="W12" s="2"/>
      <c r="X12" s="2"/>
      <c r="Y12" s="2"/>
    </row>
    <row r="13" spans="1:25" s="55" customFormat="1" ht="14.4" x14ac:dyDescent="0.3">
      <c r="A13" s="404"/>
      <c r="B13" s="95">
        <v>5</v>
      </c>
      <c r="C13" s="95" t="s">
        <v>14</v>
      </c>
      <c r="D13" s="80">
        <v>39615</v>
      </c>
      <c r="E13" s="62" t="s">
        <v>13</v>
      </c>
      <c r="F13" s="73">
        <v>296774.67</v>
      </c>
      <c r="G13" s="74">
        <v>5389617.8200000003</v>
      </c>
      <c r="H13" s="74">
        <v>2321.65</v>
      </c>
      <c r="I13" s="75">
        <v>4.92</v>
      </c>
      <c r="J13" s="75">
        <v>4.92</v>
      </c>
      <c r="K13" s="5">
        <v>463</v>
      </c>
      <c r="L13" s="22">
        <f t="shared" si="0"/>
        <v>2.2779600000000002</v>
      </c>
      <c r="M13" s="405"/>
      <c r="O13" s="7"/>
      <c r="P13" s="7"/>
      <c r="Q13" s="7"/>
      <c r="R13" s="7"/>
      <c r="S13" s="7"/>
      <c r="T13" s="28"/>
      <c r="U13" s="2"/>
      <c r="V13" s="4"/>
      <c r="W13" s="4"/>
      <c r="X13" s="2"/>
      <c r="Y13" s="4"/>
    </row>
    <row r="14" spans="1:25" s="55" customFormat="1" ht="14.4" x14ac:dyDescent="0.3">
      <c r="A14" s="404"/>
      <c r="B14" s="95">
        <v>8</v>
      </c>
      <c r="C14" s="95" t="s">
        <v>14</v>
      </c>
      <c r="D14" s="80">
        <v>39615</v>
      </c>
      <c r="E14" s="62" t="s">
        <v>13</v>
      </c>
      <c r="F14" s="73">
        <v>296753.24</v>
      </c>
      <c r="G14" s="74">
        <v>5389489.3600000003</v>
      </c>
      <c r="H14" s="74">
        <v>2353.87</v>
      </c>
      <c r="I14" s="75">
        <v>5.86</v>
      </c>
      <c r="J14" s="75">
        <v>5.86</v>
      </c>
      <c r="K14" s="5">
        <v>463</v>
      </c>
      <c r="L14" s="22">
        <f t="shared" si="0"/>
        <v>2.7131800000000004</v>
      </c>
      <c r="M14" s="412"/>
      <c r="R14" s="98"/>
      <c r="S14" s="98"/>
      <c r="T14" s="28"/>
      <c r="U14" s="2"/>
      <c r="V14" s="4"/>
      <c r="W14" s="4"/>
      <c r="X14" s="2"/>
      <c r="Y14" s="4"/>
    </row>
    <row r="15" spans="1:25" s="55" customFormat="1" ht="14.4" x14ac:dyDescent="0.3">
      <c r="A15" s="404"/>
      <c r="B15" s="29" t="s">
        <v>28</v>
      </c>
      <c r="C15" s="29" t="s">
        <v>29</v>
      </c>
      <c r="D15" s="80">
        <v>39615</v>
      </c>
      <c r="E15" s="62" t="s">
        <v>34</v>
      </c>
      <c r="F15" s="74">
        <v>296741.55</v>
      </c>
      <c r="G15" s="73">
        <v>5389418.54</v>
      </c>
      <c r="H15" s="74">
        <v>2375.3200000000002</v>
      </c>
      <c r="I15" s="75">
        <v>6.5</v>
      </c>
      <c r="J15" s="75">
        <v>6.5</v>
      </c>
      <c r="K15" s="5">
        <v>463</v>
      </c>
      <c r="L15" s="22">
        <f t="shared" si="0"/>
        <v>3.0095000000000001</v>
      </c>
      <c r="M15" s="412"/>
      <c r="R15" s="98"/>
      <c r="S15" s="98"/>
      <c r="T15" s="28"/>
      <c r="U15" s="2"/>
      <c r="V15" s="4"/>
      <c r="W15" s="4"/>
      <c r="X15" s="2"/>
      <c r="Y15" s="4"/>
    </row>
    <row r="16" spans="1:25" s="55" customFormat="1" ht="14.4" x14ac:dyDescent="0.3">
      <c r="A16" s="404"/>
      <c r="B16" s="1" t="s">
        <v>31</v>
      </c>
      <c r="C16" s="1" t="s">
        <v>31</v>
      </c>
      <c r="D16" s="80">
        <v>39615</v>
      </c>
      <c r="E16" s="24" t="s">
        <v>34</v>
      </c>
      <c r="F16" s="74">
        <v>296530.071</v>
      </c>
      <c r="G16" s="73">
        <v>5389175.8899999997</v>
      </c>
      <c r="H16" s="74">
        <v>2458.5740000000001</v>
      </c>
      <c r="I16" s="75">
        <v>0</v>
      </c>
      <c r="J16" s="75">
        <v>0</v>
      </c>
      <c r="K16" s="5">
        <v>0</v>
      </c>
      <c r="L16" s="22">
        <v>0</v>
      </c>
      <c r="M16" s="412"/>
      <c r="O16" s="54"/>
      <c r="P16" s="54"/>
      <c r="R16" s="98"/>
      <c r="S16" s="98"/>
      <c r="T16" s="28"/>
      <c r="U16" s="2"/>
      <c r="V16" s="4"/>
      <c r="W16" s="4"/>
      <c r="X16" s="2"/>
      <c r="Y16" s="4"/>
    </row>
    <row r="17" spans="1:25" s="55" customFormat="1" ht="14.4" x14ac:dyDescent="0.3">
      <c r="A17" s="404"/>
      <c r="B17" s="99"/>
      <c r="C17" s="63"/>
      <c r="D17" s="100"/>
      <c r="E17" s="99"/>
      <c r="F17" s="101"/>
      <c r="G17" s="101"/>
      <c r="H17" s="101"/>
      <c r="I17" s="102"/>
      <c r="J17" s="102"/>
      <c r="K17" s="63"/>
      <c r="L17" s="90"/>
      <c r="M17" s="412"/>
      <c r="O17" s="54"/>
      <c r="P17" s="54"/>
      <c r="R17" s="98"/>
      <c r="S17" s="98"/>
      <c r="T17" s="28"/>
      <c r="U17" s="2"/>
      <c r="V17" s="4"/>
      <c r="W17" s="4"/>
      <c r="X17" s="2"/>
      <c r="Y17" s="4"/>
    </row>
    <row r="18" spans="1:25" ht="14.4" x14ac:dyDescent="0.3">
      <c r="G18" s="28" t="s">
        <v>19</v>
      </c>
      <c r="H18" s="2">
        <f>COUNT(H5:H16)</f>
        <v>12</v>
      </c>
      <c r="I18" s="2" t="s">
        <v>48</v>
      </c>
      <c r="J18" s="103">
        <f>COUNT(J5:J16)</f>
        <v>12</v>
      </c>
      <c r="K18" s="2">
        <f>COUNT(K5:K16)</f>
        <v>12</v>
      </c>
      <c r="L18" s="2">
        <f>COUNT(L5:L16)</f>
        <v>12</v>
      </c>
      <c r="M18" s="104"/>
      <c r="O18" s="54"/>
      <c r="P18" s="54"/>
      <c r="Q18" s="55"/>
      <c r="R18" s="98"/>
      <c r="S18" s="98"/>
      <c r="T18" s="28"/>
      <c r="U18" s="2"/>
      <c r="V18" s="4"/>
      <c r="W18" s="4"/>
      <c r="X18" s="2"/>
      <c r="Y18" s="4"/>
    </row>
    <row r="19" spans="1:25" ht="14.4" x14ac:dyDescent="0.3">
      <c r="G19" s="28" t="s">
        <v>20</v>
      </c>
      <c r="H19" s="2">
        <f>AVERAGE(H5:H16)</f>
        <v>2397.8811666666666</v>
      </c>
      <c r="I19" s="4" t="s">
        <v>48</v>
      </c>
      <c r="J19" s="52">
        <f>AVERAGE(J5:J16)</f>
        <v>5.5858333333333334</v>
      </c>
      <c r="K19" s="2">
        <f>AVERAGE(K5:K16)</f>
        <v>424.41666666666669</v>
      </c>
      <c r="L19" s="4">
        <f>AVERAGE(L5:L16)</f>
        <v>2.5862408333333335</v>
      </c>
      <c r="M19" s="104"/>
      <c r="N19" s="36"/>
      <c r="O19" s="54"/>
      <c r="P19" s="54"/>
      <c r="Q19" s="55"/>
      <c r="R19" s="98"/>
      <c r="S19" s="98"/>
      <c r="T19" s="98"/>
      <c r="U19" s="98"/>
      <c r="V19" s="55"/>
      <c r="W19" s="55"/>
      <c r="X19" s="55"/>
      <c r="Y19" s="55"/>
    </row>
    <row r="20" spans="1:25" ht="15.6" x14ac:dyDescent="0.3">
      <c r="G20" s="28" t="s">
        <v>21</v>
      </c>
      <c r="H20" s="2">
        <f>MEDIAN(H5:H16)</f>
        <v>2370.16</v>
      </c>
      <c r="I20" s="2" t="s">
        <v>48</v>
      </c>
      <c r="J20" s="52">
        <f>MEDIAN(J5:J16)</f>
        <v>6.1550000000000002</v>
      </c>
      <c r="K20" s="2">
        <f>MEDIAN(K5:K16)</f>
        <v>463</v>
      </c>
      <c r="L20" s="4">
        <f>MEDIAN(L5:L16)</f>
        <v>2.8497650000000005</v>
      </c>
      <c r="O20" s="93"/>
      <c r="P20" s="33"/>
      <c r="Q20" s="34"/>
      <c r="R20" s="24"/>
      <c r="S20" s="21"/>
      <c r="T20" s="21"/>
      <c r="U20" s="21"/>
      <c r="V20" s="4"/>
      <c r="W20" s="94"/>
      <c r="X20" s="5"/>
      <c r="Y20" s="22"/>
    </row>
    <row r="21" spans="1:25" ht="15.6" x14ac:dyDescent="0.3">
      <c r="G21" s="28" t="s">
        <v>22</v>
      </c>
      <c r="H21" s="2">
        <f>STDEV(H5:H16)</f>
        <v>75.334104446107105</v>
      </c>
      <c r="I21" s="4" t="s">
        <v>48</v>
      </c>
      <c r="J21" s="52">
        <f>STDEV(J5:J16)</f>
        <v>2.043950979368292</v>
      </c>
      <c r="K21" s="2">
        <f>STDEV(K5:K16)</f>
        <v>133.65658731739831</v>
      </c>
      <c r="L21" s="4">
        <f>STDEV(L5:L16)</f>
        <v>0.94634930344751911</v>
      </c>
      <c r="O21" s="93"/>
      <c r="P21" s="33"/>
      <c r="Q21" s="34"/>
      <c r="R21" s="96"/>
      <c r="S21" s="21"/>
      <c r="T21" s="21"/>
      <c r="U21" s="21"/>
      <c r="V21" s="4"/>
      <c r="W21" s="97"/>
      <c r="X21" s="5"/>
      <c r="Y21" s="22"/>
    </row>
    <row r="22" spans="1:25" ht="15.6" x14ac:dyDescent="0.3">
      <c r="G22" s="28" t="s">
        <v>23</v>
      </c>
      <c r="H22" s="2">
        <f>MIN(H5:H16)</f>
        <v>2300.16</v>
      </c>
      <c r="I22" s="2" t="s">
        <v>48</v>
      </c>
      <c r="J22" s="52">
        <f>MIN(J5:J16)</f>
        <v>0</v>
      </c>
      <c r="K22" s="2">
        <f>MIN(K5:K16)</f>
        <v>0</v>
      </c>
      <c r="L22" s="4">
        <f>MIN(L5:L16)</f>
        <v>0</v>
      </c>
      <c r="O22" s="93"/>
      <c r="P22" s="33"/>
      <c r="Q22" s="34"/>
      <c r="R22" s="24"/>
      <c r="S22" s="21"/>
      <c r="T22" s="21"/>
      <c r="U22" s="21"/>
      <c r="V22" s="4"/>
      <c r="W22" s="97"/>
      <c r="X22" s="5"/>
      <c r="Y22" s="22"/>
    </row>
    <row r="23" spans="1:25" ht="15.6" x14ac:dyDescent="0.3">
      <c r="G23" s="28" t="s">
        <v>24</v>
      </c>
      <c r="H23" s="2">
        <f>MAX(H5:H16)</f>
        <v>2542.23</v>
      </c>
      <c r="I23" s="4" t="s">
        <v>48</v>
      </c>
      <c r="J23" s="52">
        <f>MAX(J5:J16)</f>
        <v>8.15</v>
      </c>
      <c r="K23" s="2">
        <f>MAX(K5:K16)</f>
        <v>463</v>
      </c>
      <c r="L23" s="4">
        <f>MAX(L5:L16)</f>
        <v>3.7734500000000004</v>
      </c>
      <c r="O23" s="93"/>
      <c r="P23" s="33"/>
      <c r="Q23" s="34"/>
      <c r="R23" s="24"/>
      <c r="S23" s="21"/>
      <c r="T23" s="21"/>
      <c r="U23" s="21"/>
      <c r="V23" s="4"/>
      <c r="W23" s="97"/>
      <c r="X23" s="5"/>
      <c r="Y23" s="22"/>
    </row>
    <row r="24" spans="1:25" ht="15.6" x14ac:dyDescent="0.3">
      <c r="G24" s="28" t="s">
        <v>25</v>
      </c>
      <c r="H24" s="2">
        <f>H23-H22</f>
        <v>242.07000000000016</v>
      </c>
      <c r="I24" s="2" t="s">
        <v>48</v>
      </c>
      <c r="J24" s="52">
        <f>J23-J22</f>
        <v>8.15</v>
      </c>
      <c r="K24" s="2">
        <f>K23-K22</f>
        <v>463</v>
      </c>
      <c r="L24" s="4">
        <f>L23-L22</f>
        <v>3.7734500000000004</v>
      </c>
      <c r="O24" s="93"/>
      <c r="P24" s="33"/>
      <c r="Q24" s="34"/>
      <c r="R24" s="24"/>
      <c r="S24" s="21"/>
      <c r="T24" s="21"/>
      <c r="U24" s="21"/>
      <c r="V24" s="4"/>
      <c r="W24" s="97"/>
      <c r="X24" s="5"/>
      <c r="Y24" s="22"/>
    </row>
    <row r="25" spans="1:25" ht="15.6" x14ac:dyDescent="0.3">
      <c r="O25" s="93"/>
      <c r="P25" s="33"/>
      <c r="Q25" s="34"/>
      <c r="R25" s="24"/>
      <c r="S25" s="21"/>
      <c r="T25" s="21"/>
      <c r="U25" s="21"/>
      <c r="V25" s="4"/>
      <c r="W25" s="97"/>
      <c r="X25" s="5"/>
      <c r="Y25" s="22"/>
    </row>
    <row r="26" spans="1:25" ht="15.6" x14ac:dyDescent="0.3">
      <c r="B26" s="367"/>
      <c r="O26" s="93"/>
      <c r="P26" s="33"/>
      <c r="Q26" s="34"/>
      <c r="R26" s="24"/>
      <c r="S26" s="21"/>
      <c r="T26" s="21"/>
      <c r="U26" s="21"/>
      <c r="V26" s="4"/>
      <c r="W26" s="97"/>
      <c r="X26" s="5"/>
      <c r="Y26" s="22"/>
    </row>
    <row r="28" spans="1:25" ht="14.4" x14ac:dyDescent="0.3">
      <c r="T28" s="28"/>
      <c r="U28" s="2"/>
      <c r="V28" s="2"/>
      <c r="W28" s="103"/>
      <c r="X28" s="2"/>
      <c r="Y28" s="2"/>
    </row>
    <row r="29" spans="1:25" ht="14.4" x14ac:dyDescent="0.3">
      <c r="T29" s="28"/>
      <c r="U29" s="2"/>
      <c r="V29" s="4"/>
      <c r="W29" s="52"/>
      <c r="X29" s="2"/>
      <c r="Y29" s="4"/>
    </row>
    <row r="30" spans="1:25" ht="14.4" x14ac:dyDescent="0.3">
      <c r="T30" s="28"/>
      <c r="U30" s="2"/>
      <c r="V30" s="4"/>
      <c r="W30" s="52"/>
      <c r="X30" s="2"/>
      <c r="Y30" s="4"/>
    </row>
    <row r="31" spans="1:25" ht="14.4" x14ac:dyDescent="0.3">
      <c r="T31" s="28"/>
      <c r="U31" s="2"/>
      <c r="V31" s="4"/>
      <c r="W31" s="52"/>
      <c r="X31" s="2"/>
      <c r="Y31" s="4"/>
    </row>
    <row r="32" spans="1:25" ht="14.4" x14ac:dyDescent="0.3">
      <c r="T32" s="28"/>
      <c r="U32" s="2"/>
      <c r="V32" s="4"/>
      <c r="W32" s="52"/>
      <c r="X32" s="2"/>
      <c r="Y32" s="4"/>
    </row>
    <row r="33" spans="20:25" ht="14.4" x14ac:dyDescent="0.3">
      <c r="T33" s="28"/>
      <c r="U33" s="2"/>
      <c r="V33" s="4"/>
      <c r="W33" s="52"/>
      <c r="X33" s="2"/>
      <c r="Y33" s="4"/>
    </row>
    <row r="34" spans="20:25" ht="14.4" x14ac:dyDescent="0.3">
      <c r="T34" s="28"/>
      <c r="U34" s="2"/>
      <c r="V34" s="4"/>
      <c r="W34" s="52"/>
      <c r="X34" s="2"/>
      <c r="Y34" s="4"/>
    </row>
  </sheetData>
  <mergeCells count="2">
    <mergeCell ref="B3:L3"/>
    <mergeCell ref="B1:L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showGridLines="0" workbookViewId="0">
      <selection activeCell="M19" sqref="M19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8.33203125" style="33" customWidth="1"/>
    <col min="4" max="4" width="9.6640625" style="33" customWidth="1"/>
    <col min="5" max="5" width="11" style="33" customWidth="1"/>
    <col min="6" max="6" width="10" style="5" customWidth="1"/>
    <col min="7" max="7" width="8.88671875" style="5" customWidth="1"/>
    <col min="8" max="8" width="7.6640625" style="5" customWidth="1"/>
    <col min="9" max="9" width="8.6640625" style="22" customWidth="1"/>
    <col min="10" max="10" width="9.6640625" style="33" customWidth="1"/>
    <col min="11" max="11" width="7.6640625" style="7" customWidth="1"/>
    <col min="12" max="12" width="6.6640625" style="33" customWidth="1"/>
    <col min="13" max="13" width="11.109375" style="5" customWidth="1"/>
    <col min="14" max="14" width="10.44140625" style="5" customWidth="1"/>
    <col min="15" max="15" width="18" style="6" customWidth="1"/>
    <col min="16" max="16" width="22.88671875" style="7" customWidth="1"/>
    <col min="17" max="17" width="12.33203125" style="7" customWidth="1"/>
    <col min="18" max="19" width="9.109375" style="7"/>
    <col min="20" max="21" width="11.6640625" style="7" customWidth="1"/>
    <col min="22" max="22" width="8.6640625" style="7" customWidth="1"/>
    <col min="23" max="23" width="10" style="7" customWidth="1"/>
    <col min="24" max="28" width="9.109375" style="7"/>
    <col min="29" max="29" width="10" style="7" customWidth="1"/>
    <col min="30" max="30" width="12" style="7" customWidth="1"/>
    <col min="31" max="16384" width="9.109375" style="7"/>
  </cols>
  <sheetData>
    <row r="1" spans="1:26" s="395" customFormat="1" ht="15" customHeight="1" x14ac:dyDescent="0.25">
      <c r="B1" s="476" t="s">
        <v>131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396"/>
      <c r="N1" s="396"/>
      <c r="O1" s="396"/>
    </row>
    <row r="2" spans="1:26" ht="15" customHeight="1" x14ac:dyDescent="0.25">
      <c r="B2" s="397" t="s">
        <v>126</v>
      </c>
    </row>
    <row r="3" spans="1:26" ht="20.399999999999999" x14ac:dyDescent="0.25">
      <c r="A3" s="400"/>
      <c r="B3" s="423">
        <v>2009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13"/>
    </row>
    <row r="4" spans="1:26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3" t="s">
        <v>58</v>
      </c>
      <c r="K4" s="46" t="s">
        <v>9</v>
      </c>
      <c r="L4" s="45" t="s">
        <v>10</v>
      </c>
      <c r="M4" s="414"/>
      <c r="N4" s="105"/>
      <c r="O4" s="15"/>
      <c r="P4" s="15"/>
      <c r="Q4" s="16"/>
      <c r="R4" s="16"/>
      <c r="S4" s="17"/>
      <c r="T4" s="17"/>
      <c r="U4" s="17"/>
      <c r="V4" s="18"/>
      <c r="W4" s="48"/>
      <c r="X4" s="18"/>
      <c r="Y4" s="17"/>
      <c r="Z4" s="106"/>
    </row>
    <row r="5" spans="1:26" ht="14.4" thickTop="1" x14ac:dyDescent="0.25">
      <c r="A5" s="400"/>
      <c r="B5" s="33" t="s">
        <v>11</v>
      </c>
      <c r="C5" s="33" t="s">
        <v>12</v>
      </c>
      <c r="D5" s="76">
        <v>39989</v>
      </c>
      <c r="E5" s="24" t="s">
        <v>34</v>
      </c>
      <c r="F5" s="77">
        <v>296749.3</v>
      </c>
      <c r="G5" s="77">
        <v>5389407.2000000002</v>
      </c>
      <c r="H5" s="77">
        <v>2376</v>
      </c>
      <c r="I5" s="78">
        <v>3.3</v>
      </c>
      <c r="J5" s="32">
        <v>3.55</v>
      </c>
      <c r="K5" s="5">
        <f t="shared" ref="K5:K68" si="0">(LN(J5)*27.519)+535.59</f>
        <v>570.45513110036768</v>
      </c>
      <c r="L5" s="22">
        <f t="shared" ref="L5:L68" si="1">J5*(K5/1000)</f>
        <v>2.0251157154063053</v>
      </c>
      <c r="M5" s="415"/>
      <c r="O5" s="107"/>
      <c r="P5" s="33"/>
      <c r="Q5" s="76"/>
      <c r="R5" s="24"/>
      <c r="S5" s="77"/>
      <c r="T5" s="77"/>
      <c r="U5" s="77"/>
      <c r="V5" s="78"/>
      <c r="W5" s="32"/>
      <c r="X5" s="5"/>
      <c r="Y5" s="22"/>
    </row>
    <row r="6" spans="1:26" x14ac:dyDescent="0.25">
      <c r="A6" s="400"/>
      <c r="B6" s="33" t="s">
        <v>59</v>
      </c>
      <c r="C6" s="33" t="s">
        <v>12</v>
      </c>
      <c r="D6" s="76">
        <v>39989</v>
      </c>
      <c r="E6" s="24" t="s">
        <v>34</v>
      </c>
      <c r="F6" s="77">
        <v>296994.01</v>
      </c>
      <c r="G6" s="77">
        <v>5389586.4299999997</v>
      </c>
      <c r="H6" s="77">
        <v>2326</v>
      </c>
      <c r="I6" s="78">
        <v>3.5</v>
      </c>
      <c r="J6" s="32">
        <v>3.75</v>
      </c>
      <c r="K6" s="5">
        <f t="shared" si="0"/>
        <v>571.96339896047346</v>
      </c>
      <c r="L6" s="22">
        <f t="shared" si="1"/>
        <v>2.1448627461017753</v>
      </c>
      <c r="M6" s="415"/>
      <c r="O6" s="107"/>
      <c r="P6" s="33"/>
      <c r="Q6" s="76"/>
      <c r="R6" s="24"/>
      <c r="S6" s="77"/>
      <c r="T6" s="77"/>
      <c r="U6" s="77"/>
      <c r="V6" s="78"/>
      <c r="W6" s="32"/>
      <c r="X6" s="5"/>
      <c r="Y6" s="22"/>
    </row>
    <row r="7" spans="1:26" x14ac:dyDescent="0.25">
      <c r="A7" s="400"/>
      <c r="B7" s="33" t="s">
        <v>16</v>
      </c>
      <c r="C7" s="33" t="s">
        <v>12</v>
      </c>
      <c r="D7" s="76">
        <v>39989</v>
      </c>
      <c r="E7" s="24" t="s">
        <v>34</v>
      </c>
      <c r="F7" s="77">
        <v>296681.64</v>
      </c>
      <c r="G7" s="77">
        <v>5388899.2400000002</v>
      </c>
      <c r="H7" s="77">
        <v>2542.7800000000002</v>
      </c>
      <c r="I7" s="78">
        <v>6.35</v>
      </c>
      <c r="J7" s="32">
        <v>6.6</v>
      </c>
      <c r="K7" s="5">
        <f t="shared" si="0"/>
        <v>587.52026967172208</v>
      </c>
      <c r="L7" s="22">
        <f t="shared" si="1"/>
        <v>3.8776337798333658</v>
      </c>
      <c r="M7" s="415"/>
      <c r="O7" s="107"/>
      <c r="P7" s="33"/>
      <c r="Q7" s="76"/>
      <c r="R7" s="24"/>
      <c r="S7" s="77"/>
      <c r="T7" s="77"/>
      <c r="U7" s="77"/>
      <c r="V7" s="78"/>
      <c r="W7" s="32"/>
      <c r="X7" s="5"/>
      <c r="Y7" s="22"/>
    </row>
    <row r="8" spans="1:26" x14ac:dyDescent="0.25">
      <c r="A8" s="400"/>
      <c r="B8" s="33" t="s">
        <v>44</v>
      </c>
      <c r="C8" s="33" t="s">
        <v>12</v>
      </c>
      <c r="D8" s="76">
        <v>39989</v>
      </c>
      <c r="E8" s="24" t="s">
        <v>34</v>
      </c>
      <c r="F8" s="77">
        <v>296452.93</v>
      </c>
      <c r="G8" s="77">
        <v>5389182.6699999999</v>
      </c>
      <c r="H8" s="77">
        <v>2449</v>
      </c>
      <c r="I8" s="78">
        <v>1.95</v>
      </c>
      <c r="J8" s="32">
        <v>2.2000000000000002</v>
      </c>
      <c r="K8" s="5">
        <f t="shared" si="0"/>
        <v>557.28755809986433</v>
      </c>
      <c r="L8" s="22">
        <f t="shared" si="1"/>
        <v>1.2260326278197016</v>
      </c>
      <c r="M8" s="415"/>
      <c r="O8" s="107"/>
      <c r="P8" s="33"/>
      <c r="Q8" s="76"/>
      <c r="R8" s="24"/>
      <c r="S8" s="77"/>
      <c r="T8" s="77"/>
      <c r="U8" s="77"/>
      <c r="V8" s="78"/>
      <c r="W8" s="32"/>
      <c r="X8" s="5"/>
      <c r="Y8" s="22"/>
    </row>
    <row r="9" spans="1:26" x14ac:dyDescent="0.25">
      <c r="A9" s="400"/>
      <c r="B9" s="33" t="s">
        <v>53</v>
      </c>
      <c r="C9" s="33" t="s">
        <v>12</v>
      </c>
      <c r="D9" s="76">
        <v>39989</v>
      </c>
      <c r="E9" s="24" t="s">
        <v>34</v>
      </c>
      <c r="F9" s="77">
        <v>297158.18</v>
      </c>
      <c r="G9" s="77">
        <v>5389554.6200000001</v>
      </c>
      <c r="H9" s="77">
        <v>2352</v>
      </c>
      <c r="I9" s="78">
        <v>3.75</v>
      </c>
      <c r="J9" s="32">
        <v>4</v>
      </c>
      <c r="K9" s="5">
        <f t="shared" si="0"/>
        <v>573.73943452365825</v>
      </c>
      <c r="L9" s="22">
        <f t="shared" si="1"/>
        <v>2.2949577380946331</v>
      </c>
      <c r="M9" s="415"/>
      <c r="O9" s="107"/>
      <c r="P9" s="33"/>
      <c r="Q9" s="76"/>
      <c r="R9" s="24"/>
      <c r="S9" s="77"/>
      <c r="T9" s="77"/>
      <c r="U9" s="77"/>
      <c r="V9" s="78"/>
      <c r="W9" s="32"/>
      <c r="X9" s="5"/>
      <c r="Y9" s="22"/>
    </row>
    <row r="10" spans="1:26" x14ac:dyDescent="0.25">
      <c r="A10" s="400"/>
      <c r="B10" s="33" t="s">
        <v>36</v>
      </c>
      <c r="C10" s="33" t="s">
        <v>12</v>
      </c>
      <c r="D10" s="76">
        <v>39989</v>
      </c>
      <c r="E10" s="24" t="s">
        <v>34</v>
      </c>
      <c r="F10" s="77">
        <v>297004.26</v>
      </c>
      <c r="G10" s="77">
        <v>5389141.5599999996</v>
      </c>
      <c r="H10" s="77">
        <v>2475.34</v>
      </c>
      <c r="I10" s="78">
        <v>3.5</v>
      </c>
      <c r="J10" s="32">
        <v>3.75</v>
      </c>
      <c r="K10" s="5">
        <f t="shared" si="0"/>
        <v>571.96339896047346</v>
      </c>
      <c r="L10" s="22">
        <f t="shared" si="1"/>
        <v>2.1448627461017753</v>
      </c>
      <c r="M10" s="415"/>
      <c r="O10" s="107"/>
      <c r="P10" s="33"/>
      <c r="Q10" s="76"/>
      <c r="R10" s="24"/>
      <c r="S10" s="77"/>
      <c r="T10" s="77"/>
      <c r="U10" s="77"/>
      <c r="V10" s="78"/>
      <c r="W10" s="32"/>
      <c r="X10" s="5"/>
      <c r="Y10" s="22"/>
    </row>
    <row r="11" spans="1:26" x14ac:dyDescent="0.25">
      <c r="A11" s="400"/>
      <c r="B11" s="33">
        <v>1</v>
      </c>
      <c r="C11" s="33" t="s">
        <v>57</v>
      </c>
      <c r="D11" s="76">
        <v>39989</v>
      </c>
      <c r="E11" s="50" t="s">
        <v>34</v>
      </c>
      <c r="F11" s="82">
        <v>296797.68</v>
      </c>
      <c r="G11" s="77">
        <v>5389472.6100000003</v>
      </c>
      <c r="H11" s="77">
        <v>2359.7399999999998</v>
      </c>
      <c r="I11" s="78">
        <v>3.1</v>
      </c>
      <c r="J11" s="32">
        <v>3.35</v>
      </c>
      <c r="K11" s="5">
        <f t="shared" si="0"/>
        <v>568.85937975708771</v>
      </c>
      <c r="L11" s="22">
        <f t="shared" si="1"/>
        <v>1.9056789221862438</v>
      </c>
      <c r="M11" s="415"/>
      <c r="O11" s="107"/>
      <c r="P11" s="33"/>
      <c r="Q11" s="76"/>
      <c r="R11" s="24"/>
      <c r="S11" s="77"/>
      <c r="T11" s="77"/>
      <c r="U11" s="77"/>
      <c r="V11" s="78"/>
      <c r="W11" s="32"/>
      <c r="X11" s="5"/>
      <c r="Y11" s="22"/>
    </row>
    <row r="12" spans="1:26" x14ac:dyDescent="0.25">
      <c r="A12" s="400"/>
      <c r="B12" s="33">
        <v>2</v>
      </c>
      <c r="C12" s="33" t="s">
        <v>57</v>
      </c>
      <c r="D12" s="76">
        <v>39989</v>
      </c>
      <c r="E12" s="50" t="s">
        <v>34</v>
      </c>
      <c r="F12" s="82">
        <v>296743.86</v>
      </c>
      <c r="G12" s="77">
        <v>5389436.0300000003</v>
      </c>
      <c r="H12" s="77">
        <v>2367.0100000000002</v>
      </c>
      <c r="I12" s="78">
        <v>3.48</v>
      </c>
      <c r="J12" s="32">
        <v>3.73</v>
      </c>
      <c r="K12" s="5">
        <f t="shared" si="0"/>
        <v>571.81623818197193</v>
      </c>
      <c r="L12" s="22">
        <f t="shared" si="1"/>
        <v>2.1328745684187553</v>
      </c>
      <c r="M12" s="416"/>
      <c r="O12" s="107"/>
      <c r="P12" s="33"/>
      <c r="Q12" s="76"/>
      <c r="R12" s="24"/>
      <c r="S12" s="77"/>
      <c r="T12" s="77"/>
      <c r="U12" s="77"/>
      <c r="V12" s="78"/>
      <c r="W12" s="32"/>
      <c r="X12" s="5"/>
      <c r="Y12" s="22"/>
    </row>
    <row r="13" spans="1:26" x14ac:dyDescent="0.25">
      <c r="A13" s="400"/>
      <c r="B13" s="33">
        <v>3</v>
      </c>
      <c r="C13" s="33" t="s">
        <v>57</v>
      </c>
      <c r="D13" s="76">
        <v>39989</v>
      </c>
      <c r="E13" s="50" t="s">
        <v>34</v>
      </c>
      <c r="F13" s="73">
        <v>296741.86</v>
      </c>
      <c r="G13" s="77">
        <v>5389180.8499999996</v>
      </c>
      <c r="H13" s="77">
        <v>2449.7399999999998</v>
      </c>
      <c r="I13" s="78">
        <v>3.43</v>
      </c>
      <c r="J13" s="32">
        <v>3.68</v>
      </c>
      <c r="K13" s="5">
        <f t="shared" si="0"/>
        <v>571.44485602726456</v>
      </c>
      <c r="L13" s="22">
        <f t="shared" si="1"/>
        <v>2.1029170701803337</v>
      </c>
      <c r="M13" s="416"/>
      <c r="O13" s="107"/>
      <c r="P13" s="33"/>
      <c r="Q13" s="76"/>
      <c r="R13" s="24"/>
      <c r="S13" s="77"/>
      <c r="T13" s="77"/>
      <c r="U13" s="77"/>
      <c r="V13" s="78"/>
      <c r="W13" s="32"/>
      <c r="X13" s="5"/>
      <c r="Y13" s="22"/>
    </row>
    <row r="14" spans="1:26" x14ac:dyDescent="0.25">
      <c r="A14" s="400"/>
      <c r="B14" s="33">
        <v>4</v>
      </c>
      <c r="C14" s="33" t="s">
        <v>57</v>
      </c>
      <c r="D14" s="76">
        <v>39989</v>
      </c>
      <c r="E14" s="50" t="s">
        <v>34</v>
      </c>
      <c r="F14" s="73">
        <v>296693.28999999998</v>
      </c>
      <c r="G14" s="77">
        <v>5389134.3799999999</v>
      </c>
      <c r="H14" s="77">
        <v>2470.77</v>
      </c>
      <c r="I14" s="78">
        <v>2.82</v>
      </c>
      <c r="J14" s="32">
        <v>3.07</v>
      </c>
      <c r="K14" s="5">
        <f t="shared" si="0"/>
        <v>566.45744481764586</v>
      </c>
      <c r="L14" s="22">
        <f t="shared" si="1"/>
        <v>1.7390243555901725</v>
      </c>
      <c r="M14" s="416"/>
      <c r="O14" s="107"/>
      <c r="P14" s="33"/>
      <c r="Q14" s="76"/>
      <c r="R14" s="24"/>
      <c r="S14" s="77"/>
      <c r="T14" s="77"/>
      <c r="U14" s="77"/>
      <c r="V14" s="78"/>
      <c r="W14" s="32"/>
      <c r="X14" s="5"/>
      <c r="Y14" s="22"/>
    </row>
    <row r="15" spans="1:26" x14ac:dyDescent="0.25">
      <c r="A15" s="400"/>
      <c r="B15" s="33">
        <v>5</v>
      </c>
      <c r="C15" s="33" t="s">
        <v>57</v>
      </c>
      <c r="D15" s="76">
        <v>39989</v>
      </c>
      <c r="E15" s="50" t="s">
        <v>34</v>
      </c>
      <c r="F15" s="73">
        <v>296691.96999999997</v>
      </c>
      <c r="G15" s="77">
        <v>5389396.0499999998</v>
      </c>
      <c r="H15" s="77">
        <v>2382.2199999999998</v>
      </c>
      <c r="I15" s="78">
        <v>4.2699999999999996</v>
      </c>
      <c r="J15" s="32">
        <v>4.5199999999999996</v>
      </c>
      <c r="K15" s="5">
        <f t="shared" si="0"/>
        <v>577.1027415585969</v>
      </c>
      <c r="L15" s="22">
        <f t="shared" si="1"/>
        <v>2.6085043918448574</v>
      </c>
      <c r="M15" s="416"/>
      <c r="O15" s="107"/>
      <c r="P15" s="33"/>
      <c r="Q15" s="76"/>
      <c r="R15" s="24"/>
      <c r="S15" s="77"/>
      <c r="T15" s="77"/>
      <c r="U15" s="77"/>
      <c r="V15" s="78"/>
      <c r="W15" s="32"/>
      <c r="X15" s="5"/>
      <c r="Y15" s="22"/>
    </row>
    <row r="16" spans="1:26" x14ac:dyDescent="0.25">
      <c r="A16" s="400"/>
      <c r="B16" s="107">
        <v>1</v>
      </c>
      <c r="C16" s="33" t="s">
        <v>60</v>
      </c>
      <c r="D16" s="76">
        <v>39989</v>
      </c>
      <c r="E16" s="50" t="s">
        <v>34</v>
      </c>
      <c r="F16" s="73">
        <v>296400.88</v>
      </c>
      <c r="G16" s="77">
        <v>5389164.2000000002</v>
      </c>
      <c r="H16" s="77">
        <v>2452.5500000000002</v>
      </c>
      <c r="I16" s="78">
        <v>3.16</v>
      </c>
      <c r="J16" s="32">
        <v>3.16</v>
      </c>
      <c r="K16" s="5">
        <f t="shared" si="0"/>
        <v>567.25259162749194</v>
      </c>
      <c r="L16" s="22">
        <f t="shared" si="1"/>
        <v>1.7925181895428748</v>
      </c>
      <c r="M16" s="416"/>
      <c r="O16" s="107"/>
      <c r="P16" s="33"/>
      <c r="Q16" s="76"/>
      <c r="R16" s="50"/>
      <c r="S16" s="77"/>
      <c r="T16" s="77"/>
      <c r="U16" s="77"/>
      <c r="V16" s="78"/>
      <c r="W16" s="32"/>
      <c r="X16" s="5"/>
      <c r="Y16" s="22"/>
    </row>
    <row r="17" spans="1:25" x14ac:dyDescent="0.25">
      <c r="A17" s="400"/>
      <c r="B17" s="107">
        <v>2</v>
      </c>
      <c r="C17" s="33" t="s">
        <v>60</v>
      </c>
      <c r="D17" s="76">
        <v>39980</v>
      </c>
      <c r="E17" s="50" t="s">
        <v>34</v>
      </c>
      <c r="F17" s="82">
        <v>296425.19</v>
      </c>
      <c r="G17" s="77">
        <v>5389187.4299999997</v>
      </c>
      <c r="H17" s="77">
        <v>2444.1999999999998</v>
      </c>
      <c r="I17" s="78">
        <v>2.57</v>
      </c>
      <c r="J17" s="32">
        <v>2.57</v>
      </c>
      <c r="K17" s="5">
        <f t="shared" si="0"/>
        <v>561.56534643202531</v>
      </c>
      <c r="L17" s="22">
        <f t="shared" si="1"/>
        <v>1.443222940330305</v>
      </c>
      <c r="M17" s="417"/>
      <c r="O17" s="107"/>
      <c r="P17" s="33"/>
      <c r="Q17" s="76"/>
      <c r="R17" s="50"/>
      <c r="S17" s="77"/>
      <c r="T17" s="77"/>
      <c r="U17" s="77"/>
      <c r="V17" s="78"/>
      <c r="W17" s="32"/>
      <c r="X17" s="5"/>
      <c r="Y17" s="22"/>
    </row>
    <row r="18" spans="1:25" x14ac:dyDescent="0.25">
      <c r="A18" s="400"/>
      <c r="B18" s="107">
        <v>3</v>
      </c>
      <c r="C18" s="33" t="s">
        <v>60</v>
      </c>
      <c r="D18" s="76">
        <v>39980</v>
      </c>
      <c r="E18" s="50" t="s">
        <v>34</v>
      </c>
      <c r="F18" s="82">
        <v>296450.13</v>
      </c>
      <c r="G18" s="77">
        <v>5389205.3499999996</v>
      </c>
      <c r="H18" s="77">
        <v>2440.2399999999998</v>
      </c>
      <c r="I18" s="78">
        <v>2.19</v>
      </c>
      <c r="J18" s="32">
        <v>2.19</v>
      </c>
      <c r="K18" s="5">
        <f t="shared" si="0"/>
        <v>557.16218658461401</v>
      </c>
      <c r="L18" s="22">
        <f t="shared" si="1"/>
        <v>1.2201851886203048</v>
      </c>
      <c r="M18" s="417"/>
      <c r="O18" s="107"/>
      <c r="P18" s="33"/>
      <c r="Q18" s="76"/>
      <c r="R18" s="50"/>
      <c r="S18" s="77"/>
      <c r="T18" s="77"/>
      <c r="U18" s="77"/>
      <c r="V18" s="78"/>
      <c r="W18" s="32"/>
      <c r="X18" s="5"/>
      <c r="Y18" s="22"/>
    </row>
    <row r="19" spans="1:25" x14ac:dyDescent="0.25">
      <c r="A19" s="400"/>
      <c r="B19" s="107">
        <v>4</v>
      </c>
      <c r="C19" s="33" t="s">
        <v>60</v>
      </c>
      <c r="D19" s="76">
        <v>39980</v>
      </c>
      <c r="E19" s="50" t="s">
        <v>34</v>
      </c>
      <c r="F19" s="74">
        <v>296475.83</v>
      </c>
      <c r="G19" s="73">
        <v>5389229.6799999997</v>
      </c>
      <c r="H19" s="74">
        <v>2436.9499999999998</v>
      </c>
      <c r="I19" s="75">
        <v>0.15</v>
      </c>
      <c r="J19" s="32">
        <v>0.15</v>
      </c>
      <c r="K19" s="5">
        <f t="shared" si="0"/>
        <v>483.38315513592545</v>
      </c>
      <c r="L19" s="22">
        <f t="shared" si="1"/>
        <v>7.2507473270388811E-2</v>
      </c>
      <c r="M19" s="417"/>
      <c r="O19" s="107"/>
      <c r="P19" s="33"/>
      <c r="Q19" s="76"/>
      <c r="R19" s="50"/>
      <c r="S19" s="77"/>
      <c r="T19" s="77"/>
      <c r="U19" s="77"/>
      <c r="V19" s="78"/>
      <c r="W19" s="32"/>
      <c r="X19" s="5"/>
      <c r="Y19" s="22"/>
    </row>
    <row r="20" spans="1:25" x14ac:dyDescent="0.25">
      <c r="A20" s="400"/>
      <c r="B20" s="107">
        <v>5</v>
      </c>
      <c r="C20" s="33" t="s">
        <v>60</v>
      </c>
      <c r="D20" s="72">
        <v>39980</v>
      </c>
      <c r="E20" s="50" t="s">
        <v>34</v>
      </c>
      <c r="F20" s="74">
        <v>296591.25</v>
      </c>
      <c r="G20" s="73">
        <v>5389271.7000000002</v>
      </c>
      <c r="H20" s="74">
        <v>2427.85</v>
      </c>
      <c r="I20" s="75">
        <v>3.66</v>
      </c>
      <c r="J20" s="32">
        <v>3.66</v>
      </c>
      <c r="K20" s="5">
        <f t="shared" si="0"/>
        <v>571.2948883536659</v>
      </c>
      <c r="L20" s="22">
        <f t="shared" si="1"/>
        <v>2.0909392913744176</v>
      </c>
      <c r="M20" s="417"/>
      <c r="O20" s="107"/>
      <c r="P20" s="33"/>
      <c r="Q20" s="76"/>
      <c r="R20" s="50"/>
      <c r="S20" s="77"/>
      <c r="T20" s="77"/>
      <c r="U20" s="77"/>
      <c r="V20" s="78"/>
      <c r="W20" s="32"/>
      <c r="X20" s="5"/>
      <c r="Y20" s="22"/>
    </row>
    <row r="21" spans="1:25" x14ac:dyDescent="0.25">
      <c r="A21" s="400"/>
      <c r="B21" s="107">
        <v>6</v>
      </c>
      <c r="C21" s="33" t="s">
        <v>60</v>
      </c>
      <c r="D21" s="80">
        <v>39980</v>
      </c>
      <c r="E21" s="50" t="s">
        <v>34</v>
      </c>
      <c r="F21" s="74">
        <v>296627.5</v>
      </c>
      <c r="G21" s="73">
        <v>5389359.3099999996</v>
      </c>
      <c r="H21" s="74">
        <v>2396.59</v>
      </c>
      <c r="I21" s="75">
        <v>4.67</v>
      </c>
      <c r="J21" s="32">
        <v>4.67</v>
      </c>
      <c r="K21" s="5">
        <f t="shared" si="0"/>
        <v>578.00115649358418</v>
      </c>
      <c r="L21" s="22">
        <f t="shared" si="1"/>
        <v>2.6992654008250381</v>
      </c>
      <c r="M21" s="417"/>
      <c r="O21" s="33"/>
      <c r="P21" s="33"/>
      <c r="Q21" s="76"/>
      <c r="R21" s="24"/>
      <c r="S21" s="77"/>
      <c r="T21" s="77"/>
      <c r="U21" s="77"/>
      <c r="V21" s="78"/>
      <c r="W21" s="32"/>
      <c r="X21" s="5"/>
      <c r="Y21" s="22"/>
    </row>
    <row r="22" spans="1:25" x14ac:dyDescent="0.25">
      <c r="A22" s="400"/>
      <c r="B22" s="107">
        <v>7</v>
      </c>
      <c r="C22" s="33" t="s">
        <v>60</v>
      </c>
      <c r="D22" s="80">
        <v>39980</v>
      </c>
      <c r="E22" s="50" t="s">
        <v>34</v>
      </c>
      <c r="F22" s="74">
        <v>296694.40000000002</v>
      </c>
      <c r="G22" s="73">
        <v>5389397.0599999996</v>
      </c>
      <c r="H22" s="74">
        <v>2381.11</v>
      </c>
      <c r="I22" s="75">
        <v>4.57</v>
      </c>
      <c r="J22" s="32">
        <v>4.57</v>
      </c>
      <c r="K22" s="5">
        <f t="shared" si="0"/>
        <v>577.40548388581135</v>
      </c>
      <c r="L22" s="22">
        <f t="shared" si="1"/>
        <v>2.6387430613581579</v>
      </c>
      <c r="M22" s="418"/>
      <c r="O22" s="33"/>
      <c r="P22" s="33"/>
      <c r="Q22" s="76"/>
      <c r="R22" s="24"/>
      <c r="S22" s="77"/>
      <c r="T22" s="77"/>
      <c r="U22" s="77"/>
      <c r="V22" s="78"/>
      <c r="W22" s="32"/>
      <c r="X22" s="5"/>
      <c r="Y22" s="22"/>
    </row>
    <row r="23" spans="1:25" x14ac:dyDescent="0.25">
      <c r="A23" s="400"/>
      <c r="B23" s="107">
        <v>8</v>
      </c>
      <c r="C23" s="33" t="s">
        <v>60</v>
      </c>
      <c r="D23" s="80">
        <v>39980</v>
      </c>
      <c r="E23" s="50" t="s">
        <v>34</v>
      </c>
      <c r="F23" s="74">
        <v>296745.25</v>
      </c>
      <c r="G23" s="73">
        <v>5389436.46</v>
      </c>
      <c r="H23" s="74">
        <v>2367.7199999999998</v>
      </c>
      <c r="I23" s="75">
        <v>3.82</v>
      </c>
      <c r="J23" s="32">
        <v>3.82</v>
      </c>
      <c r="K23" s="5">
        <f t="shared" si="0"/>
        <v>572.47235138003805</v>
      </c>
      <c r="L23" s="22">
        <f t="shared" si="1"/>
        <v>2.1868443822717452</v>
      </c>
      <c r="M23" s="417"/>
      <c r="O23" s="108"/>
      <c r="P23" s="80"/>
      <c r="R23" s="41"/>
      <c r="S23" s="41"/>
      <c r="T23" s="41"/>
      <c r="U23" s="41"/>
    </row>
    <row r="24" spans="1:25" ht="14.4" x14ac:dyDescent="0.3">
      <c r="A24" s="400"/>
      <c r="B24" s="107">
        <v>9</v>
      </c>
      <c r="C24" s="33" t="s">
        <v>60</v>
      </c>
      <c r="D24" s="80">
        <v>39980</v>
      </c>
      <c r="E24" s="50" t="s">
        <v>34</v>
      </c>
      <c r="F24" s="74">
        <v>296799.21999999997</v>
      </c>
      <c r="G24" s="73">
        <v>5389473.3200000003</v>
      </c>
      <c r="H24" s="74">
        <v>2357.87</v>
      </c>
      <c r="I24" s="75">
        <v>3.37</v>
      </c>
      <c r="J24" s="32">
        <v>3.37</v>
      </c>
      <c r="K24" s="5">
        <f t="shared" si="0"/>
        <v>569.02318381216037</v>
      </c>
      <c r="L24" s="22">
        <f t="shared" si="1"/>
        <v>1.9176081294469804</v>
      </c>
      <c r="M24" s="417"/>
      <c r="O24" s="59"/>
      <c r="P24" s="80"/>
      <c r="R24" s="41"/>
      <c r="S24" s="41"/>
      <c r="T24" s="28"/>
      <c r="U24" s="2"/>
      <c r="V24" s="2"/>
      <c r="W24" s="2"/>
      <c r="X24" s="2"/>
      <c r="Y24" s="2"/>
    </row>
    <row r="25" spans="1:25" ht="14.4" x14ac:dyDescent="0.3">
      <c r="A25" s="400"/>
      <c r="B25" s="107">
        <v>10</v>
      </c>
      <c r="C25" s="33" t="s">
        <v>60</v>
      </c>
      <c r="D25" s="80">
        <v>39980</v>
      </c>
      <c r="E25" s="50" t="s">
        <v>13</v>
      </c>
      <c r="F25" s="74">
        <v>296850.77</v>
      </c>
      <c r="G25" s="74">
        <v>5389523.5999999996</v>
      </c>
      <c r="H25" s="74">
        <v>2343.2800000000002</v>
      </c>
      <c r="I25" s="75">
        <v>3.77</v>
      </c>
      <c r="J25" s="32">
        <v>3.77</v>
      </c>
      <c r="K25" s="5">
        <f t="shared" si="0"/>
        <v>572.10977696517557</v>
      </c>
      <c r="L25" s="22">
        <f t="shared" si="1"/>
        <v>2.1568538591587121</v>
      </c>
      <c r="M25" s="417"/>
      <c r="O25" s="59"/>
      <c r="P25" s="80"/>
      <c r="R25" s="41"/>
      <c r="S25" s="41"/>
      <c r="T25" s="28"/>
      <c r="U25" s="2"/>
      <c r="V25" s="4"/>
      <c r="W25" s="4"/>
      <c r="X25" s="2"/>
      <c r="Y25" s="4"/>
    </row>
    <row r="26" spans="1:25" ht="14.4" x14ac:dyDescent="0.3">
      <c r="A26" s="400"/>
      <c r="B26" s="107">
        <v>10.5</v>
      </c>
      <c r="C26" s="33" t="s">
        <v>60</v>
      </c>
      <c r="D26" s="80">
        <v>39980</v>
      </c>
      <c r="E26" s="50" t="s">
        <v>13</v>
      </c>
      <c r="F26" s="74">
        <v>296850.77</v>
      </c>
      <c r="G26" s="74">
        <v>5389523.5999999996</v>
      </c>
      <c r="H26" s="74">
        <v>2343.2800000000002</v>
      </c>
      <c r="I26" s="75">
        <v>3.77</v>
      </c>
      <c r="J26" s="32">
        <v>3.85</v>
      </c>
      <c r="K26" s="5">
        <f t="shared" si="0"/>
        <v>572.68762496805925</v>
      </c>
      <c r="L26" s="22">
        <f t="shared" si="1"/>
        <v>2.2048473561270283</v>
      </c>
      <c r="M26" s="417"/>
      <c r="O26" s="59"/>
      <c r="P26" s="80"/>
      <c r="R26" s="41"/>
      <c r="S26" s="41"/>
      <c r="T26" s="28"/>
      <c r="U26" s="2"/>
      <c r="V26" s="4"/>
      <c r="W26" s="4"/>
      <c r="X26" s="2"/>
      <c r="Y26" s="4"/>
    </row>
    <row r="27" spans="1:25" ht="14.4" x14ac:dyDescent="0.3">
      <c r="A27" s="400"/>
      <c r="B27" s="107">
        <v>11</v>
      </c>
      <c r="C27" s="33" t="s">
        <v>60</v>
      </c>
      <c r="D27" s="80">
        <v>39980</v>
      </c>
      <c r="E27" s="50" t="s">
        <v>34</v>
      </c>
      <c r="F27" s="74">
        <v>296901.87</v>
      </c>
      <c r="G27" s="73">
        <v>5389567.7800000003</v>
      </c>
      <c r="H27" s="74">
        <v>2330.37</v>
      </c>
      <c r="I27" s="75">
        <v>3.47</v>
      </c>
      <c r="J27" s="32">
        <v>3.47</v>
      </c>
      <c r="K27" s="5">
        <f t="shared" si="0"/>
        <v>569.82789027115132</v>
      </c>
      <c r="L27" s="22">
        <f t="shared" si="1"/>
        <v>1.9773027792408953</v>
      </c>
      <c r="M27" s="415"/>
      <c r="O27" s="59"/>
      <c r="P27" s="80"/>
      <c r="R27" s="41"/>
      <c r="S27" s="41"/>
      <c r="T27" s="28"/>
      <c r="U27" s="2"/>
      <c r="V27" s="4"/>
      <c r="W27" s="4"/>
      <c r="X27" s="2"/>
      <c r="Y27" s="4"/>
    </row>
    <row r="28" spans="1:25" ht="14.4" x14ac:dyDescent="0.3">
      <c r="A28" s="400"/>
      <c r="B28" s="107">
        <v>12</v>
      </c>
      <c r="C28" s="33" t="s">
        <v>60</v>
      </c>
      <c r="D28" s="80">
        <v>39980</v>
      </c>
      <c r="E28" s="50" t="s">
        <v>13</v>
      </c>
      <c r="F28" s="85">
        <v>296953.88</v>
      </c>
      <c r="G28" s="84">
        <v>5389610.4800000004</v>
      </c>
      <c r="H28" s="85">
        <v>2317.54</v>
      </c>
      <c r="I28" s="86">
        <v>3.71</v>
      </c>
      <c r="J28" s="32">
        <v>3.71</v>
      </c>
      <c r="K28" s="5">
        <f t="shared" si="0"/>
        <v>571.6682862126878</v>
      </c>
      <c r="L28" s="22">
        <f t="shared" si="1"/>
        <v>2.1208893418490717</v>
      </c>
      <c r="M28" s="415"/>
      <c r="O28" s="59"/>
      <c r="P28" s="80"/>
      <c r="R28" s="41"/>
      <c r="S28" s="41"/>
      <c r="T28" s="28"/>
      <c r="U28" s="2"/>
      <c r="V28" s="4"/>
      <c r="W28" s="4"/>
      <c r="X28" s="2"/>
      <c r="Y28" s="4"/>
    </row>
    <row r="29" spans="1:25" ht="14.4" x14ac:dyDescent="0.3">
      <c r="A29" s="400"/>
      <c r="B29" s="107">
        <v>12.5</v>
      </c>
      <c r="C29" s="33" t="s">
        <v>60</v>
      </c>
      <c r="D29" s="80">
        <v>39980</v>
      </c>
      <c r="E29" s="50" t="s">
        <v>13</v>
      </c>
      <c r="F29" s="74">
        <v>296953.88</v>
      </c>
      <c r="G29" s="73">
        <v>5389610.4800000004</v>
      </c>
      <c r="H29" s="74">
        <v>2317.54</v>
      </c>
      <c r="I29" s="75">
        <v>3.71</v>
      </c>
      <c r="J29" s="32">
        <v>3.71</v>
      </c>
      <c r="K29" s="5">
        <f t="shared" si="0"/>
        <v>571.6682862126878</v>
      </c>
      <c r="L29" s="22">
        <f t="shared" si="1"/>
        <v>2.1208893418490717</v>
      </c>
      <c r="M29" s="415"/>
      <c r="O29" s="59"/>
      <c r="P29" s="76"/>
      <c r="R29" s="41"/>
      <c r="S29" s="41"/>
      <c r="T29" s="28"/>
      <c r="U29" s="2"/>
      <c r="V29" s="4"/>
      <c r="W29" s="4"/>
      <c r="X29" s="2"/>
      <c r="Y29" s="4"/>
    </row>
    <row r="30" spans="1:25" ht="14.4" x14ac:dyDescent="0.3">
      <c r="A30" s="400"/>
      <c r="B30" s="107">
        <v>13</v>
      </c>
      <c r="C30" s="33" t="s">
        <v>60</v>
      </c>
      <c r="D30" s="80">
        <v>39981</v>
      </c>
      <c r="E30" s="50" t="s">
        <v>34</v>
      </c>
      <c r="F30" s="74">
        <v>297005.18</v>
      </c>
      <c r="G30" s="73">
        <v>5389650.8499999996</v>
      </c>
      <c r="H30" s="74">
        <v>2308.9299999999998</v>
      </c>
      <c r="I30" s="75">
        <v>5.77</v>
      </c>
      <c r="J30" s="32">
        <v>5.77</v>
      </c>
      <c r="K30" s="5">
        <f t="shared" si="0"/>
        <v>583.82178298383019</v>
      </c>
      <c r="L30" s="22">
        <f t="shared" si="1"/>
        <v>3.3686516878166994</v>
      </c>
      <c r="M30" s="415"/>
      <c r="O30" s="59"/>
      <c r="P30" s="76"/>
      <c r="R30" s="41"/>
      <c r="S30" s="41"/>
      <c r="T30" s="28"/>
      <c r="U30" s="2"/>
      <c r="V30" s="4"/>
      <c r="W30" s="4"/>
      <c r="X30" s="2"/>
      <c r="Y30" s="4"/>
    </row>
    <row r="31" spans="1:25" x14ac:dyDescent="0.25">
      <c r="A31" s="400"/>
      <c r="B31" s="107">
        <v>14</v>
      </c>
      <c r="C31" s="33" t="s">
        <v>60</v>
      </c>
      <c r="D31" s="80">
        <v>39980</v>
      </c>
      <c r="E31" s="50" t="s">
        <v>34</v>
      </c>
      <c r="F31" s="74">
        <v>297067.37</v>
      </c>
      <c r="G31" s="74">
        <v>5389705.2300000004</v>
      </c>
      <c r="H31" s="74">
        <v>2305.65</v>
      </c>
      <c r="I31" s="75">
        <v>3.21</v>
      </c>
      <c r="J31" s="32">
        <v>3.21</v>
      </c>
      <c r="K31" s="5">
        <f t="shared" si="0"/>
        <v>567.6846099192087</v>
      </c>
      <c r="L31" s="22">
        <f t="shared" si="1"/>
        <v>1.8222675978406597</v>
      </c>
      <c r="M31" s="415"/>
      <c r="O31" s="59"/>
      <c r="P31" s="76"/>
      <c r="R31" s="41"/>
      <c r="S31" s="41"/>
      <c r="T31" s="41"/>
      <c r="U31" s="41"/>
    </row>
    <row r="32" spans="1:25" x14ac:dyDescent="0.25">
      <c r="A32" s="400"/>
      <c r="B32" s="107">
        <v>16</v>
      </c>
      <c r="C32" s="33" t="s">
        <v>60</v>
      </c>
      <c r="D32" s="80">
        <v>39980</v>
      </c>
      <c r="E32" s="50" t="s">
        <v>34</v>
      </c>
      <c r="F32" s="74">
        <v>297158.46000000002</v>
      </c>
      <c r="G32" s="74">
        <v>5389791.9000000004</v>
      </c>
      <c r="H32" s="74">
        <v>2305.6799999999998</v>
      </c>
      <c r="I32" s="75">
        <v>3.4</v>
      </c>
      <c r="J32" s="32">
        <v>3.4</v>
      </c>
      <c r="K32" s="5">
        <f t="shared" si="0"/>
        <v>569.26707610280903</v>
      </c>
      <c r="L32" s="22">
        <f t="shared" si="1"/>
        <v>1.9355080587495506</v>
      </c>
      <c r="M32" s="415"/>
      <c r="O32" s="33"/>
      <c r="P32" s="33"/>
      <c r="Q32" s="76"/>
      <c r="R32" s="24"/>
      <c r="S32" s="77"/>
      <c r="T32" s="77"/>
      <c r="U32" s="77"/>
      <c r="V32" s="78"/>
      <c r="W32" s="32"/>
      <c r="X32" s="5"/>
      <c r="Y32" s="22"/>
    </row>
    <row r="33" spans="1:25" x14ac:dyDescent="0.25">
      <c r="A33" s="400"/>
      <c r="B33" s="107">
        <v>17</v>
      </c>
      <c r="C33" s="33" t="s">
        <v>60</v>
      </c>
      <c r="D33" s="80">
        <v>39980</v>
      </c>
      <c r="E33" s="50" t="s">
        <v>34</v>
      </c>
      <c r="F33" s="74">
        <v>297207.90999999997</v>
      </c>
      <c r="G33" s="74">
        <v>5389840.2800000003</v>
      </c>
      <c r="H33" s="74">
        <v>2302.13</v>
      </c>
      <c r="I33" s="75">
        <v>3.37</v>
      </c>
      <c r="J33" s="32">
        <v>3.37</v>
      </c>
      <c r="K33" s="5">
        <f t="shared" si="0"/>
        <v>569.02318381216037</v>
      </c>
      <c r="L33" s="22">
        <f t="shared" si="1"/>
        <v>1.9176081294469804</v>
      </c>
      <c r="M33" s="415"/>
      <c r="O33" s="33"/>
      <c r="P33" s="33"/>
      <c r="Q33" s="76"/>
      <c r="R33" s="24"/>
      <c r="S33" s="77"/>
      <c r="T33" s="77"/>
      <c r="U33" s="77"/>
      <c r="V33" s="78"/>
      <c r="W33" s="32"/>
      <c r="X33" s="5"/>
      <c r="Y33" s="22"/>
    </row>
    <row r="34" spans="1:25" x14ac:dyDescent="0.25">
      <c r="A34" s="400"/>
      <c r="B34" s="107">
        <v>18</v>
      </c>
      <c r="C34" s="33" t="s">
        <v>60</v>
      </c>
      <c r="D34" s="80">
        <v>39980</v>
      </c>
      <c r="E34" s="50" t="s">
        <v>34</v>
      </c>
      <c r="F34" s="74">
        <v>297254.39</v>
      </c>
      <c r="G34" s="74">
        <v>5389891.25</v>
      </c>
      <c r="H34" s="74">
        <v>2305.0500000000002</v>
      </c>
      <c r="I34" s="75">
        <v>3.35</v>
      </c>
      <c r="J34" s="32">
        <v>3.35</v>
      </c>
      <c r="K34" s="5">
        <f t="shared" si="0"/>
        <v>568.85937975708771</v>
      </c>
      <c r="L34" s="22">
        <f t="shared" si="1"/>
        <v>1.9056789221862438</v>
      </c>
      <c r="M34" s="415"/>
      <c r="O34" s="33"/>
      <c r="P34" s="33"/>
      <c r="Q34" s="76"/>
      <c r="R34" s="24"/>
      <c r="S34" s="77"/>
      <c r="T34" s="77"/>
      <c r="U34" s="77"/>
      <c r="V34" s="78"/>
      <c r="W34" s="32"/>
      <c r="X34" s="5"/>
      <c r="Y34" s="22"/>
    </row>
    <row r="35" spans="1:25" x14ac:dyDescent="0.25">
      <c r="A35" s="400"/>
      <c r="B35" s="107">
        <v>19</v>
      </c>
      <c r="C35" s="33" t="s">
        <v>60</v>
      </c>
      <c r="D35" s="80">
        <v>39980</v>
      </c>
      <c r="E35" s="50" t="s">
        <v>34</v>
      </c>
      <c r="F35" s="74">
        <v>297282.2</v>
      </c>
      <c r="G35" s="74">
        <v>5389940.4199999999</v>
      </c>
      <c r="H35" s="74">
        <v>2306.2199999999998</v>
      </c>
      <c r="I35" s="75">
        <v>6.17</v>
      </c>
      <c r="J35" s="32">
        <v>6.17</v>
      </c>
      <c r="K35" s="5">
        <f t="shared" si="0"/>
        <v>585.66629232064611</v>
      </c>
      <c r="L35" s="22">
        <f t="shared" si="1"/>
        <v>3.6135610236183866</v>
      </c>
      <c r="M35" s="415"/>
      <c r="O35" s="33"/>
      <c r="P35" s="33"/>
      <c r="Q35" s="76"/>
      <c r="R35" s="24"/>
      <c r="S35" s="77"/>
      <c r="T35" s="77"/>
      <c r="U35" s="77"/>
      <c r="V35" s="78"/>
      <c r="W35" s="32"/>
      <c r="X35" s="5"/>
      <c r="Y35" s="22"/>
    </row>
    <row r="36" spans="1:25" x14ac:dyDescent="0.25">
      <c r="A36" s="400"/>
      <c r="B36" s="71">
        <v>1</v>
      </c>
      <c r="C36" s="33" t="s">
        <v>61</v>
      </c>
      <c r="D36" s="80">
        <v>39980</v>
      </c>
      <c r="E36" s="50" t="s">
        <v>34</v>
      </c>
      <c r="F36" s="74">
        <v>297342.81</v>
      </c>
      <c r="G36" s="74">
        <v>5389725.2199999997</v>
      </c>
      <c r="H36" s="74">
        <v>2364.02</v>
      </c>
      <c r="I36" s="75">
        <v>5.23</v>
      </c>
      <c r="J36" s="32">
        <v>5.23</v>
      </c>
      <c r="K36" s="5">
        <f t="shared" si="0"/>
        <v>581.1177439613964</v>
      </c>
      <c r="L36" s="22">
        <f t="shared" si="1"/>
        <v>3.0392458009181031</v>
      </c>
      <c r="M36" s="415"/>
      <c r="O36" s="33"/>
      <c r="P36" s="33"/>
      <c r="Q36" s="76"/>
      <c r="R36" s="24"/>
      <c r="S36" s="77"/>
      <c r="T36" s="77"/>
      <c r="U36" s="77"/>
      <c r="V36" s="78"/>
      <c r="W36" s="32"/>
      <c r="X36" s="5"/>
      <c r="Y36" s="22"/>
    </row>
    <row r="37" spans="1:25" x14ac:dyDescent="0.25">
      <c r="A37" s="400"/>
      <c r="B37" s="71">
        <v>2</v>
      </c>
      <c r="C37" s="33" t="s">
        <v>61</v>
      </c>
      <c r="D37" s="80">
        <v>39980</v>
      </c>
      <c r="E37" s="50" t="s">
        <v>34</v>
      </c>
      <c r="F37" s="74">
        <v>297317.40000000002</v>
      </c>
      <c r="G37" s="74">
        <v>5389705.9199999999</v>
      </c>
      <c r="H37" s="74">
        <v>2364.96</v>
      </c>
      <c r="I37" s="75">
        <v>4.7699999999999996</v>
      </c>
      <c r="J37" s="32">
        <v>4.7699999999999996</v>
      </c>
      <c r="K37" s="5">
        <f t="shared" si="0"/>
        <v>578.58420796455005</v>
      </c>
      <c r="L37" s="22">
        <f t="shared" si="1"/>
        <v>2.7598466719909034</v>
      </c>
      <c r="M37" s="415"/>
      <c r="O37" s="33"/>
      <c r="P37" s="33"/>
      <c r="Q37" s="76"/>
      <c r="R37" s="24"/>
      <c r="S37" s="77"/>
      <c r="T37" s="77"/>
      <c r="U37" s="77"/>
      <c r="V37" s="78"/>
      <c r="W37" s="32"/>
      <c r="X37" s="5"/>
      <c r="Y37" s="22"/>
    </row>
    <row r="38" spans="1:25" x14ac:dyDescent="0.25">
      <c r="A38" s="400"/>
      <c r="B38" s="71">
        <v>3</v>
      </c>
      <c r="C38" s="33" t="s">
        <v>61</v>
      </c>
      <c r="D38" s="80">
        <v>39980</v>
      </c>
      <c r="E38" s="50" t="s">
        <v>34</v>
      </c>
      <c r="F38" s="74">
        <v>297269.88</v>
      </c>
      <c r="G38" s="74">
        <v>5389667.5800000001</v>
      </c>
      <c r="H38" s="74">
        <v>2362.0100000000002</v>
      </c>
      <c r="I38" s="75">
        <v>4.8499999999999996</v>
      </c>
      <c r="J38" s="32">
        <v>4.8499999999999996</v>
      </c>
      <c r="K38" s="5">
        <f t="shared" si="0"/>
        <v>579.04191498150237</v>
      </c>
      <c r="L38" s="22">
        <f t="shared" si="1"/>
        <v>2.8083532876602861</v>
      </c>
      <c r="M38" s="415"/>
      <c r="O38" s="59"/>
      <c r="P38" s="80"/>
      <c r="R38" s="41"/>
      <c r="S38" s="41"/>
      <c r="T38" s="41"/>
      <c r="U38" s="41"/>
    </row>
    <row r="39" spans="1:25" ht="14.4" x14ac:dyDescent="0.3">
      <c r="A39" s="400"/>
      <c r="B39" s="71">
        <v>4</v>
      </c>
      <c r="C39" s="33" t="s">
        <v>61</v>
      </c>
      <c r="D39" s="80">
        <v>39980</v>
      </c>
      <c r="E39" s="50" t="s">
        <v>34</v>
      </c>
      <c r="F39" s="74">
        <v>297222.92</v>
      </c>
      <c r="G39" s="73">
        <v>5389631.1699999999</v>
      </c>
      <c r="H39" s="74">
        <v>2355.4699999999998</v>
      </c>
      <c r="I39" s="75">
        <v>3.53</v>
      </c>
      <c r="J39" s="32">
        <v>3.53</v>
      </c>
      <c r="K39" s="5">
        <f t="shared" si="0"/>
        <v>570.29965611054115</v>
      </c>
      <c r="L39" s="22">
        <f t="shared" si="1"/>
        <v>2.0131577860702099</v>
      </c>
      <c r="M39" s="417"/>
      <c r="O39" s="59"/>
      <c r="P39" s="76"/>
      <c r="R39" s="41"/>
      <c r="S39" s="41"/>
      <c r="T39" s="28"/>
      <c r="U39" s="2"/>
      <c r="V39" s="2"/>
      <c r="W39" s="2"/>
      <c r="X39" s="2"/>
      <c r="Y39" s="2"/>
    </row>
    <row r="40" spans="1:25" ht="14.4" x14ac:dyDescent="0.3">
      <c r="A40" s="400"/>
      <c r="B40" s="71">
        <v>5</v>
      </c>
      <c r="C40" s="33" t="s">
        <v>61</v>
      </c>
      <c r="D40" s="80">
        <v>39980</v>
      </c>
      <c r="E40" s="50" t="s">
        <v>13</v>
      </c>
      <c r="F40" s="74">
        <v>297166</v>
      </c>
      <c r="G40" s="73">
        <v>5389591</v>
      </c>
      <c r="H40" s="74">
        <v>2397</v>
      </c>
      <c r="I40" s="75">
        <v>3.71</v>
      </c>
      <c r="J40" s="32">
        <v>3.71</v>
      </c>
      <c r="K40" s="5">
        <f t="shared" si="0"/>
        <v>571.6682862126878</v>
      </c>
      <c r="L40" s="22">
        <f t="shared" si="1"/>
        <v>2.1208893418490717</v>
      </c>
      <c r="M40" s="417"/>
      <c r="O40" s="59"/>
      <c r="P40" s="76"/>
      <c r="R40" s="41"/>
      <c r="S40" s="41"/>
      <c r="T40" s="28"/>
      <c r="U40" s="2"/>
      <c r="V40" s="4"/>
      <c r="W40" s="4"/>
      <c r="X40" s="2"/>
      <c r="Y40" s="4"/>
    </row>
    <row r="41" spans="1:25" ht="14.4" x14ac:dyDescent="0.3">
      <c r="A41" s="400"/>
      <c r="B41" s="107">
        <v>7</v>
      </c>
      <c r="C41" s="33" t="s">
        <v>61</v>
      </c>
      <c r="D41" s="80">
        <v>39981</v>
      </c>
      <c r="E41" s="50" t="s">
        <v>13</v>
      </c>
      <c r="F41" s="82">
        <v>297068</v>
      </c>
      <c r="G41" s="77">
        <v>5389519</v>
      </c>
      <c r="H41" s="77">
        <v>2356</v>
      </c>
      <c r="I41" s="78">
        <v>3.51</v>
      </c>
      <c r="J41" s="32">
        <v>3.51</v>
      </c>
      <c r="K41" s="5">
        <f t="shared" si="0"/>
        <v>570.14329773535087</v>
      </c>
      <c r="L41" s="22">
        <f t="shared" si="1"/>
        <v>2.0012029750510814</v>
      </c>
      <c r="M41" s="417"/>
      <c r="O41" s="59"/>
      <c r="P41" s="76"/>
      <c r="R41" s="41"/>
      <c r="S41" s="41"/>
      <c r="T41" s="28"/>
      <c r="U41" s="2"/>
      <c r="V41" s="4"/>
      <c r="W41" s="4"/>
      <c r="X41" s="2"/>
      <c r="Y41" s="4"/>
    </row>
    <row r="42" spans="1:25" ht="14.4" x14ac:dyDescent="0.3">
      <c r="A42" s="400"/>
      <c r="B42" s="107">
        <v>9</v>
      </c>
      <c r="C42" s="33" t="s">
        <v>61</v>
      </c>
      <c r="D42" s="76">
        <v>39981</v>
      </c>
      <c r="E42" s="50" t="s">
        <v>13</v>
      </c>
      <c r="F42" s="109">
        <v>296966</v>
      </c>
      <c r="G42" s="77">
        <v>5389445</v>
      </c>
      <c r="H42" s="77">
        <v>2398</v>
      </c>
      <c r="I42" s="78">
        <v>3.8</v>
      </c>
      <c r="J42" s="32">
        <v>3.8</v>
      </c>
      <c r="K42" s="5">
        <f t="shared" si="0"/>
        <v>572.32789435540735</v>
      </c>
      <c r="L42" s="22">
        <f t="shared" si="1"/>
        <v>2.1748459985505475</v>
      </c>
      <c r="M42" s="417"/>
      <c r="O42" s="59"/>
      <c r="P42" s="76"/>
      <c r="R42" s="41"/>
      <c r="S42" s="41"/>
      <c r="T42" s="28"/>
      <c r="U42" s="2"/>
      <c r="V42" s="4"/>
      <c r="W42" s="4"/>
      <c r="X42" s="2"/>
      <c r="Y42" s="4"/>
    </row>
    <row r="43" spans="1:25" ht="14.4" x14ac:dyDescent="0.3">
      <c r="A43" s="400"/>
      <c r="B43" s="107">
        <v>11</v>
      </c>
      <c r="C43" s="33" t="s">
        <v>61</v>
      </c>
      <c r="D43" s="76">
        <v>39981</v>
      </c>
      <c r="E43" s="50" t="s">
        <v>34</v>
      </c>
      <c r="F43" s="109">
        <v>296872.64</v>
      </c>
      <c r="G43" s="77">
        <v>5389335.8300000001</v>
      </c>
      <c r="H43" s="77">
        <v>2396.83</v>
      </c>
      <c r="I43" s="78">
        <v>3.78</v>
      </c>
      <c r="J43" s="32">
        <v>3.78</v>
      </c>
      <c r="K43" s="5">
        <f t="shared" si="0"/>
        <v>572.18267502104914</v>
      </c>
      <c r="L43" s="22">
        <f t="shared" si="1"/>
        <v>2.1628505115795655</v>
      </c>
      <c r="M43" s="417"/>
      <c r="O43" s="59"/>
      <c r="P43" s="76"/>
      <c r="R43" s="41"/>
      <c r="S43" s="41"/>
      <c r="T43" s="28"/>
      <c r="U43" s="2"/>
      <c r="V43" s="4"/>
      <c r="W43" s="4"/>
      <c r="X43" s="2"/>
      <c r="Y43" s="4"/>
    </row>
    <row r="44" spans="1:25" ht="14.4" x14ac:dyDescent="0.3">
      <c r="A44" s="400"/>
      <c r="B44" s="107">
        <v>13</v>
      </c>
      <c r="C44" s="33" t="s">
        <v>61</v>
      </c>
      <c r="D44" s="76">
        <v>39981</v>
      </c>
      <c r="E44" s="50" t="s">
        <v>34</v>
      </c>
      <c r="F44" s="109">
        <v>296794.8</v>
      </c>
      <c r="G44" s="77">
        <v>5389223.8300000001</v>
      </c>
      <c r="H44" s="77">
        <v>2430.65</v>
      </c>
      <c r="I44" s="78">
        <v>3.92</v>
      </c>
      <c r="J44" s="32">
        <v>3.92</v>
      </c>
      <c r="K44" s="5">
        <f t="shared" si="0"/>
        <v>573.18347622098747</v>
      </c>
      <c r="L44" s="22">
        <f t="shared" si="1"/>
        <v>2.2468792267862705</v>
      </c>
      <c r="M44" s="415"/>
      <c r="O44" s="59"/>
      <c r="P44" s="76"/>
      <c r="R44" s="41"/>
      <c r="S44" s="41"/>
      <c r="T44" s="28"/>
      <c r="U44" s="2"/>
      <c r="V44" s="4"/>
      <c r="W44" s="4"/>
      <c r="X44" s="2"/>
      <c r="Y44" s="4"/>
    </row>
    <row r="45" spans="1:25" ht="14.4" x14ac:dyDescent="0.3">
      <c r="A45" s="400"/>
      <c r="B45" s="107">
        <v>14</v>
      </c>
      <c r="C45" s="33" t="s">
        <v>61</v>
      </c>
      <c r="D45" s="76">
        <v>39981</v>
      </c>
      <c r="E45" s="50" t="s">
        <v>34</v>
      </c>
      <c r="F45" s="110">
        <v>296745.33</v>
      </c>
      <c r="G45" s="77">
        <v>5389180.5099999998</v>
      </c>
      <c r="H45" s="77">
        <v>2447.94</v>
      </c>
      <c r="I45" s="78">
        <v>4.0199999999999996</v>
      </c>
      <c r="J45" s="32">
        <v>4.0199999999999996</v>
      </c>
      <c r="K45" s="5">
        <f t="shared" si="0"/>
        <v>573.87668667850062</v>
      </c>
      <c r="L45" s="22">
        <f t="shared" si="1"/>
        <v>2.3069842804475726</v>
      </c>
      <c r="M45" s="415"/>
      <c r="O45" s="59"/>
      <c r="P45" s="76"/>
      <c r="R45" s="41"/>
      <c r="S45" s="41"/>
      <c r="T45" s="28"/>
      <c r="U45" s="2"/>
      <c r="V45" s="4"/>
      <c r="W45" s="4"/>
      <c r="X45" s="2"/>
      <c r="Y45" s="4"/>
    </row>
    <row r="46" spans="1:25" x14ac:dyDescent="0.25">
      <c r="A46" s="400"/>
      <c r="B46" s="107">
        <v>16</v>
      </c>
      <c r="C46" s="33" t="s">
        <v>61</v>
      </c>
      <c r="D46" s="76">
        <v>39981</v>
      </c>
      <c r="E46" s="50" t="s">
        <v>34</v>
      </c>
      <c r="F46" s="110">
        <v>296711.8</v>
      </c>
      <c r="G46" s="77">
        <v>5389141.2699999996</v>
      </c>
      <c r="H46" s="77">
        <v>2462.7399999999998</v>
      </c>
      <c r="I46" s="78">
        <v>4.82</v>
      </c>
      <c r="J46" s="32">
        <v>4.82</v>
      </c>
      <c r="K46" s="5">
        <f t="shared" si="0"/>
        <v>578.87116572635227</v>
      </c>
      <c r="L46" s="22">
        <f t="shared" si="1"/>
        <v>2.7901590188010177</v>
      </c>
      <c r="M46" s="415"/>
      <c r="O46" s="59"/>
      <c r="P46" s="76"/>
      <c r="R46" s="41"/>
      <c r="S46" s="41"/>
      <c r="T46" s="41"/>
      <c r="U46" s="41"/>
    </row>
    <row r="47" spans="1:25" x14ac:dyDescent="0.25">
      <c r="A47" s="400"/>
      <c r="B47" s="107">
        <v>17</v>
      </c>
      <c r="C47" s="33" t="s">
        <v>61</v>
      </c>
      <c r="D47" s="76">
        <v>39981</v>
      </c>
      <c r="E47" s="50" t="s">
        <v>13</v>
      </c>
      <c r="F47" s="77">
        <v>296698</v>
      </c>
      <c r="G47" s="77">
        <v>5389124</v>
      </c>
      <c r="H47" s="77">
        <v>2469</v>
      </c>
      <c r="I47" s="78">
        <v>3.03</v>
      </c>
      <c r="J47" s="32">
        <v>3.03</v>
      </c>
      <c r="K47" s="5">
        <f t="shared" si="0"/>
        <v>566.09653472660602</v>
      </c>
      <c r="L47" s="22">
        <f t="shared" si="1"/>
        <v>1.7152725002216163</v>
      </c>
      <c r="M47" s="415"/>
      <c r="O47" s="59"/>
      <c r="P47" s="111"/>
      <c r="R47" s="41"/>
      <c r="S47" s="41"/>
      <c r="T47" s="41"/>
      <c r="U47" s="41"/>
    </row>
    <row r="48" spans="1:25" x14ac:dyDescent="0.25">
      <c r="A48" s="400"/>
      <c r="B48" s="107">
        <v>18</v>
      </c>
      <c r="C48" s="33" t="s">
        <v>61</v>
      </c>
      <c r="D48" s="76">
        <v>39981</v>
      </c>
      <c r="E48" s="50" t="s">
        <v>34</v>
      </c>
      <c r="F48" s="77">
        <v>296631.90999999997</v>
      </c>
      <c r="G48" s="77">
        <v>5389052.9100000001</v>
      </c>
      <c r="H48" s="77">
        <v>2498.69</v>
      </c>
      <c r="I48" s="78">
        <v>3.12</v>
      </c>
      <c r="J48" s="32">
        <v>3.12</v>
      </c>
      <c r="K48" s="5">
        <f t="shared" si="0"/>
        <v>566.90202637712287</v>
      </c>
      <c r="L48" s="22">
        <f t="shared" si="1"/>
        <v>1.7687343222966234</v>
      </c>
      <c r="M48" s="415"/>
      <c r="O48" s="59"/>
      <c r="P48" s="76"/>
      <c r="R48" s="41"/>
      <c r="S48" s="41"/>
      <c r="T48" s="41"/>
      <c r="U48" s="41"/>
    </row>
    <row r="49" spans="1:21" x14ac:dyDescent="0.25">
      <c r="A49" s="400"/>
      <c r="B49" s="112">
        <v>19</v>
      </c>
      <c r="C49" s="33" t="s">
        <v>61</v>
      </c>
      <c r="D49" s="76">
        <v>39981</v>
      </c>
      <c r="E49" s="50" t="s">
        <v>34</v>
      </c>
      <c r="F49" s="113">
        <v>296599.67</v>
      </c>
      <c r="G49" s="113">
        <v>5389029.8899999997</v>
      </c>
      <c r="H49" s="113">
        <v>2501.7199999999998</v>
      </c>
      <c r="I49" s="114">
        <v>3.48</v>
      </c>
      <c r="J49" s="32">
        <v>3.48</v>
      </c>
      <c r="K49" s="5">
        <f t="shared" si="0"/>
        <v>569.90708169270749</v>
      </c>
      <c r="L49" s="22">
        <f t="shared" si="1"/>
        <v>1.9832766442906222</v>
      </c>
      <c r="M49" s="415"/>
      <c r="O49" s="59"/>
      <c r="P49" s="76"/>
      <c r="R49" s="41"/>
      <c r="S49" s="41"/>
      <c r="T49" s="41"/>
      <c r="U49" s="41"/>
    </row>
    <row r="50" spans="1:21" x14ac:dyDescent="0.25">
      <c r="A50" s="400"/>
      <c r="B50" s="107">
        <v>20</v>
      </c>
      <c r="C50" s="33" t="s">
        <v>61</v>
      </c>
      <c r="D50" s="111">
        <v>39981</v>
      </c>
      <c r="E50" s="50" t="s">
        <v>34</v>
      </c>
      <c r="F50" s="77">
        <v>296573.52</v>
      </c>
      <c r="G50" s="77">
        <v>5389009.04</v>
      </c>
      <c r="H50" s="77">
        <v>2507.25</v>
      </c>
      <c r="I50" s="78">
        <v>4.55</v>
      </c>
      <c r="J50" s="32">
        <v>4.55</v>
      </c>
      <c r="K50" s="5">
        <f t="shared" si="0"/>
        <v>577.284786323905</v>
      </c>
      <c r="L50" s="22">
        <f t="shared" si="1"/>
        <v>2.6266457777737675</v>
      </c>
      <c r="M50" s="415"/>
      <c r="O50" s="59"/>
      <c r="P50" s="76"/>
      <c r="R50" s="41"/>
      <c r="S50" s="41"/>
      <c r="T50" s="41"/>
      <c r="U50" s="41"/>
    </row>
    <row r="51" spans="1:21" x14ac:dyDescent="0.25">
      <c r="A51" s="400"/>
      <c r="B51" s="107">
        <v>21</v>
      </c>
      <c r="C51" s="33" t="s">
        <v>61</v>
      </c>
      <c r="D51" s="76">
        <v>39981</v>
      </c>
      <c r="E51" s="50" t="s">
        <v>34</v>
      </c>
      <c r="F51" s="77">
        <v>296543.99</v>
      </c>
      <c r="G51" s="77">
        <v>5388985.9199999999</v>
      </c>
      <c r="H51" s="77">
        <v>2519.08</v>
      </c>
      <c r="I51" s="78">
        <v>3.93</v>
      </c>
      <c r="J51" s="32">
        <v>3.93</v>
      </c>
      <c r="K51" s="5">
        <f t="shared" si="0"/>
        <v>573.25358836082398</v>
      </c>
      <c r="L51" s="22">
        <f t="shared" si="1"/>
        <v>2.2528866022580383</v>
      </c>
      <c r="M51" s="415"/>
      <c r="O51" s="59"/>
      <c r="P51" s="76"/>
      <c r="R51" s="41"/>
      <c r="S51" s="41"/>
      <c r="T51" s="41"/>
      <c r="U51" s="41"/>
    </row>
    <row r="52" spans="1:21" x14ac:dyDescent="0.25">
      <c r="A52" s="400"/>
      <c r="B52" s="107">
        <v>22</v>
      </c>
      <c r="C52" s="33" t="s">
        <v>61</v>
      </c>
      <c r="D52" s="76">
        <v>39981</v>
      </c>
      <c r="E52" s="50" t="s">
        <v>34</v>
      </c>
      <c r="F52" s="77">
        <v>296516.73</v>
      </c>
      <c r="G52" s="77">
        <v>5388963.5599999996</v>
      </c>
      <c r="H52" s="77">
        <v>2533.46</v>
      </c>
      <c r="I52" s="78">
        <v>4.75</v>
      </c>
      <c r="J52" s="32">
        <v>4.75</v>
      </c>
      <c r="K52" s="5">
        <f t="shared" si="0"/>
        <v>578.46858174402303</v>
      </c>
      <c r="L52" s="22">
        <f t="shared" si="1"/>
        <v>2.7477257632841097</v>
      </c>
      <c r="M52" s="415"/>
      <c r="O52" s="59"/>
      <c r="P52" s="76"/>
      <c r="R52" s="41"/>
      <c r="S52" s="41"/>
      <c r="T52" s="41"/>
      <c r="U52" s="41"/>
    </row>
    <row r="53" spans="1:21" x14ac:dyDescent="0.25">
      <c r="A53" s="400"/>
      <c r="B53" s="107">
        <v>1</v>
      </c>
      <c r="C53" s="33" t="s">
        <v>62</v>
      </c>
      <c r="D53" s="76">
        <v>39981</v>
      </c>
      <c r="E53" s="50" t="s">
        <v>13</v>
      </c>
      <c r="F53" s="77">
        <v>297382</v>
      </c>
      <c r="G53" s="77">
        <v>5389645</v>
      </c>
      <c r="H53" s="77">
        <v>2380</v>
      </c>
      <c r="I53" s="78">
        <v>4.25</v>
      </c>
      <c r="J53" s="32">
        <v>4.25</v>
      </c>
      <c r="K53" s="5">
        <f t="shared" si="0"/>
        <v>575.40776349142482</v>
      </c>
      <c r="L53" s="22">
        <f t="shared" si="1"/>
        <v>2.4454829948385557</v>
      </c>
      <c r="M53" s="415"/>
      <c r="O53" s="59"/>
      <c r="P53" s="76"/>
      <c r="R53" s="41"/>
      <c r="S53" s="41"/>
      <c r="T53" s="41"/>
      <c r="U53" s="41"/>
    </row>
    <row r="54" spans="1:21" x14ac:dyDescent="0.25">
      <c r="A54" s="400"/>
      <c r="B54" s="107">
        <v>3</v>
      </c>
      <c r="C54" s="33" t="s">
        <v>62</v>
      </c>
      <c r="D54" s="76">
        <v>39981</v>
      </c>
      <c r="E54" s="50" t="s">
        <v>13</v>
      </c>
      <c r="F54" s="77">
        <v>297334</v>
      </c>
      <c r="G54" s="77">
        <v>5389602</v>
      </c>
      <c r="H54" s="77">
        <v>2383</v>
      </c>
      <c r="I54" s="78">
        <v>2.2799999999999998</v>
      </c>
      <c r="J54" s="32">
        <v>2.2799999999999998</v>
      </c>
      <c r="K54" s="5">
        <f t="shared" si="0"/>
        <v>558.27048401499098</v>
      </c>
      <c r="L54" s="22">
        <f t="shared" si="1"/>
        <v>1.2728567035541793</v>
      </c>
      <c r="M54" s="417"/>
      <c r="O54" s="59"/>
      <c r="P54" s="76"/>
      <c r="R54" s="41"/>
      <c r="S54" s="41"/>
      <c r="T54" s="41"/>
      <c r="U54" s="41"/>
    </row>
    <row r="55" spans="1:21" x14ac:dyDescent="0.25">
      <c r="A55" s="400"/>
      <c r="B55" s="107">
        <v>5</v>
      </c>
      <c r="C55" s="33" t="s">
        <v>62</v>
      </c>
      <c r="D55" s="76">
        <v>39981</v>
      </c>
      <c r="E55" s="50" t="s">
        <v>13</v>
      </c>
      <c r="F55" s="77">
        <v>297287</v>
      </c>
      <c r="G55" s="77">
        <v>5389548</v>
      </c>
      <c r="H55" s="77">
        <v>2387</v>
      </c>
      <c r="I55" s="78">
        <v>2.1800000000000002</v>
      </c>
      <c r="J55" s="32">
        <v>2.1800000000000002</v>
      </c>
      <c r="K55" s="5">
        <f t="shared" si="0"/>
        <v>557.03624128468664</v>
      </c>
      <c r="L55" s="22">
        <f t="shared" si="1"/>
        <v>1.2143390060006169</v>
      </c>
      <c r="M55" s="416"/>
      <c r="O55" s="59"/>
      <c r="P55" s="76"/>
      <c r="R55" s="41"/>
      <c r="S55" s="41"/>
      <c r="T55" s="41"/>
      <c r="U55" s="41"/>
    </row>
    <row r="56" spans="1:21" x14ac:dyDescent="0.25">
      <c r="A56" s="400"/>
      <c r="B56" s="107">
        <v>7</v>
      </c>
      <c r="C56" s="33" t="s">
        <v>62</v>
      </c>
      <c r="D56" s="76">
        <v>39981</v>
      </c>
      <c r="E56" s="50" t="s">
        <v>13</v>
      </c>
      <c r="F56" s="77">
        <v>297200</v>
      </c>
      <c r="G56" s="77">
        <v>5389445</v>
      </c>
      <c r="H56" s="77">
        <v>2392</v>
      </c>
      <c r="I56" s="78">
        <v>3.89</v>
      </c>
      <c r="J56" s="32">
        <v>3.89</v>
      </c>
      <c r="K56" s="5">
        <f t="shared" si="0"/>
        <v>572.97206160882979</v>
      </c>
      <c r="L56" s="22">
        <f t="shared" si="1"/>
        <v>2.2288613196583476</v>
      </c>
      <c r="M56" s="416"/>
      <c r="O56" s="59"/>
      <c r="P56" s="76"/>
      <c r="R56" s="41"/>
      <c r="S56" s="41"/>
      <c r="T56" s="41"/>
      <c r="U56" s="41"/>
    </row>
    <row r="57" spans="1:21" x14ac:dyDescent="0.25">
      <c r="A57" s="400"/>
      <c r="B57" s="107">
        <v>9</v>
      </c>
      <c r="C57" s="33" t="s">
        <v>62</v>
      </c>
      <c r="D57" s="76">
        <v>39981</v>
      </c>
      <c r="E57" s="50" t="s">
        <v>13</v>
      </c>
      <c r="F57" s="77">
        <v>297095</v>
      </c>
      <c r="G57" s="77">
        <v>5389352</v>
      </c>
      <c r="H57" s="77">
        <v>2411</v>
      </c>
      <c r="I57" s="78">
        <v>3.4</v>
      </c>
      <c r="J57" s="32">
        <v>3.4</v>
      </c>
      <c r="K57" s="5">
        <f t="shared" si="0"/>
        <v>569.26707610280903</v>
      </c>
      <c r="L57" s="22">
        <f t="shared" si="1"/>
        <v>1.9355080587495506</v>
      </c>
      <c r="M57" s="417"/>
      <c r="O57" s="59"/>
      <c r="P57" s="76"/>
      <c r="R57" s="41"/>
      <c r="S57" s="41"/>
      <c r="T57" s="41"/>
      <c r="U57" s="41"/>
    </row>
    <row r="58" spans="1:21" x14ac:dyDescent="0.25">
      <c r="A58" s="400"/>
      <c r="B58" s="107">
        <v>10</v>
      </c>
      <c r="C58" s="33" t="s">
        <v>62</v>
      </c>
      <c r="D58" s="76">
        <v>39981</v>
      </c>
      <c r="E58" s="50" t="s">
        <v>13</v>
      </c>
      <c r="F58" s="77">
        <v>297048</v>
      </c>
      <c r="G58" s="77">
        <v>5389300</v>
      </c>
      <c r="H58" s="77">
        <v>2422</v>
      </c>
      <c r="I58" s="78">
        <v>4.2699999999999996</v>
      </c>
      <c r="J58" s="32">
        <v>4.2699999999999996</v>
      </c>
      <c r="K58" s="5">
        <f t="shared" si="0"/>
        <v>575.53696091183224</v>
      </c>
      <c r="L58" s="22">
        <f t="shared" si="1"/>
        <v>2.4575428230935237</v>
      </c>
      <c r="M58" s="417"/>
      <c r="O58" s="59"/>
      <c r="P58" s="76"/>
      <c r="R58" s="41"/>
      <c r="S58" s="41"/>
      <c r="T58" s="41"/>
      <c r="U58" s="41"/>
    </row>
    <row r="59" spans="1:21" x14ac:dyDescent="0.25">
      <c r="A59" s="400"/>
      <c r="B59" s="107">
        <v>12</v>
      </c>
      <c r="C59" s="33" t="s">
        <v>62</v>
      </c>
      <c r="D59" s="76">
        <v>39981</v>
      </c>
      <c r="E59" s="50" t="s">
        <v>13</v>
      </c>
      <c r="F59" s="77">
        <v>296945</v>
      </c>
      <c r="G59" s="77">
        <v>5389209</v>
      </c>
      <c r="H59" s="77">
        <v>2444</v>
      </c>
      <c r="I59" s="78">
        <v>3.76</v>
      </c>
      <c r="J59" s="32">
        <v>3.76</v>
      </c>
      <c r="K59" s="5">
        <f t="shared" si="0"/>
        <v>572.03668528874027</v>
      </c>
      <c r="L59" s="22">
        <f t="shared" si="1"/>
        <v>2.1508579366856635</v>
      </c>
      <c r="M59" s="417"/>
      <c r="O59" s="59"/>
      <c r="P59" s="76"/>
      <c r="R59" s="41"/>
      <c r="S59" s="41"/>
      <c r="T59" s="41"/>
      <c r="U59" s="41"/>
    </row>
    <row r="60" spans="1:21" x14ac:dyDescent="0.25">
      <c r="A60" s="400"/>
      <c r="B60" s="107">
        <v>13</v>
      </c>
      <c r="C60" s="33" t="s">
        <v>62</v>
      </c>
      <c r="D60" s="76">
        <v>39981</v>
      </c>
      <c r="E60" s="50" t="s">
        <v>13</v>
      </c>
      <c r="F60" s="77">
        <v>296740</v>
      </c>
      <c r="G60" s="77">
        <v>5389014</v>
      </c>
      <c r="H60" s="77">
        <v>2516</v>
      </c>
      <c r="I60" s="78">
        <v>4.0999999999999996</v>
      </c>
      <c r="J60" s="32">
        <v>4.0999999999999996</v>
      </c>
      <c r="K60" s="5">
        <f t="shared" si="0"/>
        <v>574.41895052953271</v>
      </c>
      <c r="L60" s="22">
        <f t="shared" si="1"/>
        <v>2.3551176971710839</v>
      </c>
      <c r="M60" s="417"/>
      <c r="O60" s="59"/>
      <c r="P60" s="76"/>
      <c r="R60" s="41"/>
      <c r="S60" s="41"/>
      <c r="T60" s="41"/>
      <c r="U60" s="41"/>
    </row>
    <row r="61" spans="1:21" x14ac:dyDescent="0.25">
      <c r="A61" s="400"/>
      <c r="B61" s="107">
        <v>1</v>
      </c>
      <c r="C61" s="33" t="s">
        <v>63</v>
      </c>
      <c r="D61" s="76">
        <v>39981</v>
      </c>
      <c r="E61" s="50" t="s">
        <v>13</v>
      </c>
      <c r="F61" s="77">
        <v>296592</v>
      </c>
      <c r="G61" s="77">
        <v>5389355</v>
      </c>
      <c r="H61" s="77">
        <v>2409</v>
      </c>
      <c r="I61" s="78">
        <v>6.02</v>
      </c>
      <c r="J61" s="32">
        <v>6.02</v>
      </c>
      <c r="K61" s="5">
        <f t="shared" si="0"/>
        <v>584.98900628924719</v>
      </c>
      <c r="L61" s="22">
        <f t="shared" si="1"/>
        <v>3.5216338178612681</v>
      </c>
      <c r="M61" s="417"/>
      <c r="O61" s="59"/>
      <c r="P61" s="76"/>
      <c r="R61" s="41"/>
      <c r="S61" s="41"/>
      <c r="T61" s="41"/>
      <c r="U61" s="41"/>
    </row>
    <row r="62" spans="1:21" x14ac:dyDescent="0.25">
      <c r="A62" s="400"/>
      <c r="B62" s="107">
        <v>2</v>
      </c>
      <c r="C62" s="33" t="s">
        <v>63</v>
      </c>
      <c r="D62" s="76">
        <v>39981</v>
      </c>
      <c r="E62" s="50" t="s">
        <v>13</v>
      </c>
      <c r="F62" s="77">
        <v>296705</v>
      </c>
      <c r="G62" s="77">
        <v>5389307</v>
      </c>
      <c r="H62" s="77">
        <v>2420</v>
      </c>
      <c r="I62" s="78">
        <v>4.63</v>
      </c>
      <c r="J62" s="32">
        <v>4.63</v>
      </c>
      <c r="K62" s="5">
        <f t="shared" si="0"/>
        <v>577.76443245319285</v>
      </c>
      <c r="L62" s="22">
        <f t="shared" si="1"/>
        <v>2.6750493222582827</v>
      </c>
      <c r="M62" s="417"/>
      <c r="O62" s="59"/>
      <c r="P62" s="76"/>
      <c r="R62" s="41"/>
      <c r="S62" s="41"/>
      <c r="T62" s="41"/>
      <c r="U62" s="41"/>
    </row>
    <row r="63" spans="1:21" x14ac:dyDescent="0.25">
      <c r="A63" s="400"/>
      <c r="B63" s="107">
        <v>3</v>
      </c>
      <c r="C63" s="33" t="s">
        <v>63</v>
      </c>
      <c r="D63" s="76">
        <v>39981</v>
      </c>
      <c r="E63" s="50" t="s">
        <v>13</v>
      </c>
      <c r="F63" s="77">
        <v>296862</v>
      </c>
      <c r="G63" s="77">
        <v>5389272</v>
      </c>
      <c r="H63" s="77">
        <v>2424</v>
      </c>
      <c r="I63" s="78">
        <v>2.82</v>
      </c>
      <c r="J63" s="32">
        <v>2.82</v>
      </c>
      <c r="K63" s="5">
        <f t="shared" si="0"/>
        <v>564.11996233693969</v>
      </c>
      <c r="L63" s="22">
        <f t="shared" si="1"/>
        <v>1.59081829379017</v>
      </c>
      <c r="M63" s="417"/>
      <c r="O63" s="59"/>
      <c r="P63" s="76"/>
      <c r="R63" s="41"/>
      <c r="S63" s="41"/>
      <c r="T63" s="41"/>
      <c r="U63" s="41"/>
    </row>
    <row r="64" spans="1:21" x14ac:dyDescent="0.25">
      <c r="A64" s="400"/>
      <c r="B64" s="107">
        <v>4</v>
      </c>
      <c r="C64" s="33" t="s">
        <v>63</v>
      </c>
      <c r="D64" s="76">
        <v>39981</v>
      </c>
      <c r="E64" s="50" t="s">
        <v>13</v>
      </c>
      <c r="F64" s="77">
        <v>296914</v>
      </c>
      <c r="G64" s="77">
        <v>5389250</v>
      </c>
      <c r="H64" s="77">
        <v>2432</v>
      </c>
      <c r="I64" s="78">
        <v>5.73</v>
      </c>
      <c r="J64" s="32">
        <v>5.73</v>
      </c>
      <c r="K64" s="5">
        <f t="shared" si="0"/>
        <v>583.63034569006663</v>
      </c>
      <c r="L64" s="22">
        <f t="shared" si="1"/>
        <v>3.3442018808040821</v>
      </c>
      <c r="M64" s="416"/>
      <c r="O64" s="59"/>
      <c r="P64" s="76"/>
      <c r="R64" s="41"/>
      <c r="S64" s="41"/>
      <c r="T64" s="41"/>
      <c r="U64" s="41"/>
    </row>
    <row r="65" spans="1:21" x14ac:dyDescent="0.25">
      <c r="A65" s="400"/>
      <c r="B65" s="107">
        <v>5</v>
      </c>
      <c r="C65" s="33" t="s">
        <v>63</v>
      </c>
      <c r="D65" s="76">
        <v>39981</v>
      </c>
      <c r="E65" s="50" t="s">
        <v>13</v>
      </c>
      <c r="F65" s="77">
        <v>297023</v>
      </c>
      <c r="G65" s="77">
        <v>5389220</v>
      </c>
      <c r="H65" s="77">
        <v>2454</v>
      </c>
      <c r="I65" s="78">
        <v>3.03</v>
      </c>
      <c r="J65" s="32">
        <v>3.03</v>
      </c>
      <c r="K65" s="5">
        <f t="shared" si="0"/>
        <v>566.09653472660602</v>
      </c>
      <c r="L65" s="22">
        <f t="shared" si="1"/>
        <v>1.7152725002216163</v>
      </c>
      <c r="M65" s="416"/>
      <c r="O65" s="59"/>
      <c r="P65" s="76"/>
      <c r="R65" s="41"/>
      <c r="S65" s="41"/>
      <c r="T65" s="41"/>
      <c r="U65" s="41"/>
    </row>
    <row r="66" spans="1:21" x14ac:dyDescent="0.25">
      <c r="A66" s="400"/>
      <c r="B66" s="107">
        <v>6</v>
      </c>
      <c r="C66" s="33" t="s">
        <v>63</v>
      </c>
      <c r="D66" s="76">
        <v>39981</v>
      </c>
      <c r="E66" s="50" t="s">
        <v>13</v>
      </c>
      <c r="F66" s="77">
        <v>297131</v>
      </c>
      <c r="G66" s="77">
        <v>5389198</v>
      </c>
      <c r="H66" s="77">
        <v>2476</v>
      </c>
      <c r="I66" s="78">
        <v>6.73</v>
      </c>
      <c r="J66" s="32">
        <v>6.73</v>
      </c>
      <c r="K66" s="5">
        <f t="shared" si="0"/>
        <v>588.05704137828707</v>
      </c>
      <c r="L66" s="22">
        <f t="shared" si="1"/>
        <v>3.9576238884758723</v>
      </c>
      <c r="M66" s="417"/>
      <c r="O66" s="59"/>
      <c r="P66" s="76"/>
      <c r="R66" s="41"/>
      <c r="S66" s="41"/>
      <c r="T66" s="41"/>
      <c r="U66" s="41"/>
    </row>
    <row r="67" spans="1:21" x14ac:dyDescent="0.25">
      <c r="A67" s="400"/>
      <c r="B67" s="107">
        <v>7</v>
      </c>
      <c r="C67" s="33" t="s">
        <v>63</v>
      </c>
      <c r="D67" s="76">
        <v>39981</v>
      </c>
      <c r="E67" s="50" t="s">
        <v>13</v>
      </c>
      <c r="F67" s="77">
        <v>297184</v>
      </c>
      <c r="G67" s="77">
        <v>5389181</v>
      </c>
      <c r="H67" s="77">
        <v>2498</v>
      </c>
      <c r="I67" s="78">
        <v>8.5</v>
      </c>
      <c r="J67" s="32">
        <v>8.5</v>
      </c>
      <c r="K67" s="5">
        <f t="shared" si="0"/>
        <v>594.48248075325387</v>
      </c>
      <c r="L67" s="22">
        <f t="shared" si="1"/>
        <v>5.0531010864026573</v>
      </c>
      <c r="M67" s="417"/>
      <c r="O67" s="59"/>
      <c r="P67" s="76"/>
      <c r="R67" s="41"/>
      <c r="S67" s="41"/>
      <c r="T67" s="41"/>
      <c r="U67" s="41"/>
    </row>
    <row r="68" spans="1:21" x14ac:dyDescent="0.25">
      <c r="A68" s="400"/>
      <c r="B68" s="107">
        <v>1</v>
      </c>
      <c r="C68" s="33" t="s">
        <v>14</v>
      </c>
      <c r="D68" s="76">
        <v>42180</v>
      </c>
      <c r="E68" s="24" t="s">
        <v>34</v>
      </c>
      <c r="F68" s="77">
        <v>296783.49</v>
      </c>
      <c r="G68" s="77">
        <v>5389672.5800000001</v>
      </c>
      <c r="H68" s="77">
        <v>2298.54</v>
      </c>
      <c r="I68" s="78">
        <v>3.72</v>
      </c>
      <c r="J68" s="32">
        <v>3.97</v>
      </c>
      <c r="K68" s="5">
        <f t="shared" si="0"/>
        <v>573.53226416002451</v>
      </c>
      <c r="L68" s="22">
        <f t="shared" si="1"/>
        <v>2.2769230887152978</v>
      </c>
      <c r="M68" s="416"/>
      <c r="O68" s="59"/>
      <c r="P68" s="76"/>
      <c r="R68" s="41"/>
      <c r="S68" s="41"/>
      <c r="T68" s="41"/>
      <c r="U68" s="41"/>
    </row>
    <row r="69" spans="1:21" x14ac:dyDescent="0.25">
      <c r="A69" s="400"/>
      <c r="B69" s="107">
        <v>2</v>
      </c>
      <c r="C69" s="33" t="s">
        <v>14</v>
      </c>
      <c r="D69" s="76">
        <v>39989</v>
      </c>
      <c r="E69" s="24" t="s">
        <v>34</v>
      </c>
      <c r="F69" s="77">
        <v>296774.93</v>
      </c>
      <c r="G69" s="77">
        <v>5389617.9100000001</v>
      </c>
      <c r="H69" s="77">
        <v>2322.96</v>
      </c>
      <c r="I69" s="78">
        <v>2.15</v>
      </c>
      <c r="J69" s="32">
        <v>2.4</v>
      </c>
      <c r="K69" s="5">
        <f t="shared" ref="K69:K83" si="2">(LN(J69)*27.519)+535.59</f>
        <v>559.68202418324199</v>
      </c>
      <c r="L69" s="22">
        <f t="shared" ref="L69:L84" si="3">J69*(K69/1000)</f>
        <v>1.3432368580397807</v>
      </c>
      <c r="M69" s="415"/>
      <c r="O69" s="59"/>
      <c r="P69" s="76"/>
      <c r="R69" s="41"/>
      <c r="S69" s="41"/>
      <c r="T69" s="41"/>
      <c r="U69" s="41"/>
    </row>
    <row r="70" spans="1:21" x14ac:dyDescent="0.25">
      <c r="A70" s="400"/>
      <c r="B70" s="107">
        <v>3</v>
      </c>
      <c r="C70" s="33" t="s">
        <v>14</v>
      </c>
      <c r="D70" s="76">
        <v>39989</v>
      </c>
      <c r="E70" s="24" t="s">
        <v>34</v>
      </c>
      <c r="F70" s="77">
        <v>296766.34999999998</v>
      </c>
      <c r="G70" s="77">
        <v>5389564.3300000001</v>
      </c>
      <c r="H70" s="77">
        <v>2337.96</v>
      </c>
      <c r="I70" s="78">
        <v>3.32</v>
      </c>
      <c r="J70" s="32">
        <v>3.57</v>
      </c>
      <c r="K70" s="5">
        <f t="shared" si="2"/>
        <v>570.60973263058759</v>
      </c>
      <c r="L70" s="22">
        <f t="shared" si="3"/>
        <v>2.0370767454911975</v>
      </c>
      <c r="M70" s="415"/>
      <c r="O70" s="60"/>
      <c r="P70" s="76"/>
      <c r="R70" s="41"/>
      <c r="S70" s="41"/>
      <c r="T70" s="41"/>
      <c r="U70" s="41"/>
    </row>
    <row r="71" spans="1:21" x14ac:dyDescent="0.25">
      <c r="A71" s="400"/>
      <c r="B71" s="107">
        <v>4</v>
      </c>
      <c r="C71" s="33" t="s">
        <v>14</v>
      </c>
      <c r="D71" s="76">
        <v>39989</v>
      </c>
      <c r="E71" s="24" t="s">
        <v>34</v>
      </c>
      <c r="F71" s="77">
        <v>296760.23</v>
      </c>
      <c r="G71" s="77">
        <v>5389509.5199999996</v>
      </c>
      <c r="H71" s="77">
        <v>2346.23</v>
      </c>
      <c r="I71" s="78">
        <v>3.83</v>
      </c>
      <c r="J71" s="32">
        <v>4.08</v>
      </c>
      <c r="K71" s="5">
        <f t="shared" si="2"/>
        <v>574.28438302422182</v>
      </c>
      <c r="L71" s="22">
        <f t="shared" si="3"/>
        <v>2.3430802827388248</v>
      </c>
      <c r="M71" s="415"/>
      <c r="O71" s="67"/>
      <c r="P71" s="76"/>
      <c r="R71" s="41"/>
      <c r="S71" s="41"/>
      <c r="T71" s="41"/>
      <c r="U71" s="41"/>
    </row>
    <row r="72" spans="1:21" x14ac:dyDescent="0.25">
      <c r="A72" s="400"/>
      <c r="B72" s="107">
        <v>5</v>
      </c>
      <c r="C72" s="33" t="s">
        <v>14</v>
      </c>
      <c r="D72" s="76">
        <v>39989</v>
      </c>
      <c r="E72" s="24" t="s">
        <v>34</v>
      </c>
      <c r="F72" s="77">
        <v>296753.31</v>
      </c>
      <c r="G72" s="77">
        <v>5389456.3399999999</v>
      </c>
      <c r="H72" s="77">
        <v>2362.67</v>
      </c>
      <c r="I72" s="78">
        <v>3.2</v>
      </c>
      <c r="J72" s="32">
        <v>3.45</v>
      </c>
      <c r="K72" s="5">
        <f t="shared" si="2"/>
        <v>569.66882046407977</v>
      </c>
      <c r="L72" s="22">
        <f t="shared" si="3"/>
        <v>1.9653574306010753</v>
      </c>
      <c r="M72" s="415"/>
      <c r="O72" s="59"/>
      <c r="P72" s="76"/>
      <c r="R72" s="41"/>
      <c r="S72" s="41"/>
      <c r="T72" s="41"/>
      <c r="U72" s="41"/>
    </row>
    <row r="73" spans="1:21" x14ac:dyDescent="0.25">
      <c r="A73" s="400"/>
      <c r="B73" s="107">
        <v>6</v>
      </c>
      <c r="C73" s="33" t="s">
        <v>14</v>
      </c>
      <c r="D73" s="76">
        <v>39989</v>
      </c>
      <c r="E73" s="24" t="s">
        <v>34</v>
      </c>
      <c r="F73" s="77">
        <v>296745.06</v>
      </c>
      <c r="G73" s="77">
        <v>5389404.7800000003</v>
      </c>
      <c r="H73" s="77">
        <v>2377.86</v>
      </c>
      <c r="I73" s="78">
        <v>3.42</v>
      </c>
      <c r="J73" s="32">
        <v>3.67</v>
      </c>
      <c r="K73" s="5">
        <f t="shared" si="2"/>
        <v>571.36997434840748</v>
      </c>
      <c r="L73" s="22">
        <f t="shared" si="3"/>
        <v>2.0969278058586558</v>
      </c>
      <c r="M73" s="415"/>
      <c r="O73" s="59"/>
      <c r="P73" s="76"/>
      <c r="R73" s="41"/>
      <c r="S73" s="41"/>
      <c r="T73" s="41"/>
      <c r="U73" s="41"/>
    </row>
    <row r="74" spans="1:21" x14ac:dyDescent="0.25">
      <c r="A74" s="400"/>
      <c r="B74" s="107">
        <v>7</v>
      </c>
      <c r="C74" s="33" t="s">
        <v>14</v>
      </c>
      <c r="D74" s="76">
        <v>39989</v>
      </c>
      <c r="E74" s="24" t="s">
        <v>34</v>
      </c>
      <c r="F74" s="77">
        <v>296739.03999999998</v>
      </c>
      <c r="G74" s="77">
        <v>5389353.7400000002</v>
      </c>
      <c r="H74" s="77">
        <v>2393.8000000000002</v>
      </c>
      <c r="I74" s="78">
        <v>3.98</v>
      </c>
      <c r="J74" s="32">
        <v>4.2300000000000004</v>
      </c>
      <c r="K74" s="5">
        <f t="shared" si="2"/>
        <v>575.27795664696828</v>
      </c>
      <c r="L74" s="22">
        <f t="shared" si="3"/>
        <v>2.4334257566166757</v>
      </c>
      <c r="M74" s="415"/>
      <c r="O74" s="59"/>
      <c r="P74" s="76"/>
      <c r="R74" s="41"/>
      <c r="S74" s="41"/>
      <c r="T74" s="41"/>
      <c r="U74" s="41"/>
    </row>
    <row r="75" spans="1:21" x14ac:dyDescent="0.25">
      <c r="A75" s="400"/>
      <c r="B75" s="107">
        <v>8</v>
      </c>
      <c r="C75" s="33" t="s">
        <v>14</v>
      </c>
      <c r="D75" s="76">
        <v>39989</v>
      </c>
      <c r="E75" s="24" t="s">
        <v>34</v>
      </c>
      <c r="F75" s="77">
        <v>296733.21999999997</v>
      </c>
      <c r="G75" s="77">
        <v>5389305.6299999999</v>
      </c>
      <c r="H75" s="77">
        <v>2411.14</v>
      </c>
      <c r="I75" s="78">
        <v>3.42</v>
      </c>
      <c r="J75" s="32">
        <v>3.67</v>
      </c>
      <c r="K75" s="5">
        <f t="shared" si="2"/>
        <v>571.36997434840748</v>
      </c>
      <c r="L75" s="22">
        <f t="shared" si="3"/>
        <v>2.0969278058586558</v>
      </c>
      <c r="M75" s="415"/>
      <c r="O75" s="59"/>
      <c r="P75" s="76"/>
      <c r="R75" s="41"/>
      <c r="S75" s="41"/>
      <c r="T75" s="41"/>
      <c r="U75" s="41"/>
    </row>
    <row r="76" spans="1:21" x14ac:dyDescent="0.25">
      <c r="A76" s="400"/>
      <c r="B76" s="107">
        <v>9</v>
      </c>
      <c r="C76" s="33" t="s">
        <v>14</v>
      </c>
      <c r="D76" s="76">
        <v>39989</v>
      </c>
      <c r="E76" s="24" t="s">
        <v>34</v>
      </c>
      <c r="F76" s="77">
        <v>296722.94</v>
      </c>
      <c r="G76" s="77">
        <v>5389255.4699999997</v>
      </c>
      <c r="H76" s="77">
        <v>2427.39</v>
      </c>
      <c r="I76" s="78">
        <v>4.8</v>
      </c>
      <c r="J76" s="32">
        <v>5.05</v>
      </c>
      <c r="K76" s="5">
        <f t="shared" si="2"/>
        <v>580.15394506702239</v>
      </c>
      <c r="L76" s="22">
        <f t="shared" si="3"/>
        <v>2.9297774225884625</v>
      </c>
      <c r="M76" s="415"/>
      <c r="O76" s="59"/>
      <c r="P76" s="76"/>
      <c r="R76" s="41"/>
      <c r="S76" s="41"/>
      <c r="T76" s="41"/>
      <c r="U76" s="41"/>
    </row>
    <row r="77" spans="1:21" x14ac:dyDescent="0.25">
      <c r="A77" s="400"/>
      <c r="B77" s="107">
        <v>10</v>
      </c>
      <c r="C77" s="33" t="s">
        <v>14</v>
      </c>
      <c r="D77" s="76">
        <v>39989</v>
      </c>
      <c r="E77" s="24" t="s">
        <v>34</v>
      </c>
      <c r="F77" s="77">
        <v>296716.44</v>
      </c>
      <c r="G77" s="77">
        <v>5389207.8399999999</v>
      </c>
      <c r="H77" s="77">
        <v>2443.1799999999998</v>
      </c>
      <c r="I77" s="78">
        <v>3.57</v>
      </c>
      <c r="J77" s="32">
        <v>3.82</v>
      </c>
      <c r="K77" s="5">
        <f t="shared" si="2"/>
        <v>572.47235138003805</v>
      </c>
      <c r="L77" s="22">
        <f t="shared" si="3"/>
        <v>2.1868443822717452</v>
      </c>
      <c r="M77" s="415"/>
      <c r="O77" s="59"/>
      <c r="P77" s="76"/>
      <c r="R77" s="41"/>
      <c r="S77" s="41"/>
      <c r="T77" s="41"/>
      <c r="U77" s="41"/>
    </row>
    <row r="78" spans="1:21" x14ac:dyDescent="0.25">
      <c r="A78" s="400"/>
      <c r="B78" s="107">
        <v>11</v>
      </c>
      <c r="C78" s="33" t="s">
        <v>14</v>
      </c>
      <c r="D78" s="76">
        <v>39989</v>
      </c>
      <c r="E78" s="24" t="s">
        <v>34</v>
      </c>
      <c r="F78" s="77">
        <v>296703.40999999997</v>
      </c>
      <c r="G78" s="77">
        <v>5389107.4299999997</v>
      </c>
      <c r="H78" s="77">
        <v>2478.73</v>
      </c>
      <c r="I78" s="78">
        <v>2.4500000000000002</v>
      </c>
      <c r="J78" s="32">
        <v>2.7</v>
      </c>
      <c r="K78" s="5">
        <f t="shared" si="2"/>
        <v>562.92329554147</v>
      </c>
      <c r="L78" s="22">
        <f t="shared" si="3"/>
        <v>1.5198928979619692</v>
      </c>
      <c r="M78" s="415"/>
      <c r="O78" s="59"/>
      <c r="P78" s="76"/>
      <c r="R78" s="41"/>
      <c r="S78" s="41"/>
      <c r="T78" s="41"/>
      <c r="U78" s="41"/>
    </row>
    <row r="79" spans="1:21" x14ac:dyDescent="0.25">
      <c r="A79" s="400"/>
      <c r="B79" s="107">
        <v>12</v>
      </c>
      <c r="C79" s="33" t="s">
        <v>14</v>
      </c>
      <c r="D79" s="76">
        <v>39989</v>
      </c>
      <c r="E79" s="50" t="s">
        <v>34</v>
      </c>
      <c r="F79" s="77">
        <v>296697.13</v>
      </c>
      <c r="G79" s="77">
        <v>5389056.4299999997</v>
      </c>
      <c r="H79" s="77">
        <v>2497.84</v>
      </c>
      <c r="I79" s="78">
        <v>3.23</v>
      </c>
      <c r="J79" s="32">
        <v>3.48</v>
      </c>
      <c r="K79" s="5">
        <f t="shared" si="2"/>
        <v>569.90708169270749</v>
      </c>
      <c r="L79" s="22">
        <f t="shared" si="3"/>
        <v>1.9832766442906222</v>
      </c>
      <c r="M79" s="415"/>
      <c r="O79" s="59"/>
      <c r="P79" s="76"/>
      <c r="R79" s="41"/>
      <c r="S79" s="41"/>
      <c r="T79" s="41"/>
      <c r="U79" s="41"/>
    </row>
    <row r="80" spans="1:21" x14ac:dyDescent="0.25">
      <c r="A80" s="400"/>
      <c r="B80" s="107">
        <v>13</v>
      </c>
      <c r="C80" s="33" t="s">
        <v>14</v>
      </c>
      <c r="D80" s="76">
        <v>39989</v>
      </c>
      <c r="E80" s="50" t="s">
        <v>34</v>
      </c>
      <c r="F80" s="77">
        <v>296692.27</v>
      </c>
      <c r="G80" s="77">
        <v>5389005.0700000003</v>
      </c>
      <c r="H80" s="77">
        <v>2511.41</v>
      </c>
      <c r="I80" s="78">
        <v>2.0499999999999998</v>
      </c>
      <c r="J80" s="32">
        <v>2.2999999999999998</v>
      </c>
      <c r="K80" s="5">
        <f t="shared" si="2"/>
        <v>558.51082615405119</v>
      </c>
      <c r="L80" s="22">
        <f t="shared" si="3"/>
        <v>1.2845749001543176</v>
      </c>
      <c r="M80" s="415"/>
      <c r="O80" s="59"/>
      <c r="P80" s="76"/>
      <c r="R80" s="41"/>
      <c r="S80" s="41"/>
      <c r="T80" s="41"/>
      <c r="U80" s="41"/>
    </row>
    <row r="81" spans="1:21" x14ac:dyDescent="0.25">
      <c r="A81" s="400"/>
      <c r="B81" s="107">
        <v>14</v>
      </c>
      <c r="C81" s="33" t="s">
        <v>14</v>
      </c>
      <c r="D81" s="76">
        <v>39989</v>
      </c>
      <c r="E81" s="50" t="s">
        <v>34</v>
      </c>
      <c r="F81" s="77">
        <v>296688.2</v>
      </c>
      <c r="G81" s="77">
        <v>5388954.4000000004</v>
      </c>
      <c r="H81" s="77">
        <v>2527.2199999999998</v>
      </c>
      <c r="I81" s="78">
        <v>3.4</v>
      </c>
      <c r="J81" s="32">
        <v>3.65</v>
      </c>
      <c r="K81" s="5">
        <f t="shared" si="2"/>
        <v>571.21959692503037</v>
      </c>
      <c r="L81" s="22">
        <f t="shared" si="3"/>
        <v>2.0849515287763607</v>
      </c>
      <c r="M81" s="415"/>
      <c r="O81" s="59"/>
      <c r="P81" s="76"/>
      <c r="R81" s="41"/>
      <c r="S81" s="41"/>
      <c r="T81" s="41"/>
      <c r="U81" s="41"/>
    </row>
    <row r="82" spans="1:21" x14ac:dyDescent="0.25">
      <c r="A82" s="400"/>
      <c r="B82" s="107">
        <v>16</v>
      </c>
      <c r="C82" s="33" t="s">
        <v>14</v>
      </c>
      <c r="D82" s="76">
        <v>39989</v>
      </c>
      <c r="E82" s="50" t="s">
        <v>34</v>
      </c>
      <c r="F82" s="77">
        <v>296677.83</v>
      </c>
      <c r="G82" s="77">
        <v>5388854.3899999997</v>
      </c>
      <c r="H82" s="77">
        <v>2564.9</v>
      </c>
      <c r="I82" s="78">
        <v>5.4</v>
      </c>
      <c r="J82" s="32">
        <v>5.65</v>
      </c>
      <c r="K82" s="5">
        <f t="shared" si="2"/>
        <v>583.24342894721269</v>
      </c>
      <c r="L82" s="22">
        <f t="shared" si="3"/>
        <v>3.2953253735517518</v>
      </c>
      <c r="M82" s="415"/>
      <c r="O82" s="59"/>
      <c r="P82" s="76"/>
      <c r="R82" s="41"/>
      <c r="S82" s="41"/>
      <c r="T82" s="41"/>
      <c r="U82" s="41"/>
    </row>
    <row r="83" spans="1:21" x14ac:dyDescent="0.25">
      <c r="A83" s="400"/>
      <c r="B83" s="107">
        <v>17</v>
      </c>
      <c r="C83" s="33" t="s">
        <v>14</v>
      </c>
      <c r="D83" s="76">
        <v>39989</v>
      </c>
      <c r="E83" s="50" t="s">
        <v>34</v>
      </c>
      <c r="F83" s="77">
        <v>296673.15999999997</v>
      </c>
      <c r="G83" s="77">
        <v>5388806.1600000001</v>
      </c>
      <c r="H83" s="77">
        <v>2583.96</v>
      </c>
      <c r="I83" s="78">
        <v>8</v>
      </c>
      <c r="J83" s="32">
        <v>8.25</v>
      </c>
      <c r="K83" s="5">
        <f t="shared" si="2"/>
        <v>593.66095706033786</v>
      </c>
      <c r="L83" s="22">
        <f t="shared" si="3"/>
        <v>4.8977028957477868</v>
      </c>
      <c r="M83" s="415"/>
      <c r="O83" s="59"/>
      <c r="P83" s="76"/>
      <c r="R83" s="41"/>
      <c r="S83" s="41"/>
      <c r="T83" s="41"/>
      <c r="U83" s="41"/>
    </row>
    <row r="84" spans="1:21" x14ac:dyDescent="0.25">
      <c r="A84" s="400"/>
      <c r="B84" s="1" t="s">
        <v>31</v>
      </c>
      <c r="C84" s="1" t="s">
        <v>31</v>
      </c>
      <c r="D84" s="76">
        <v>39989</v>
      </c>
      <c r="E84" s="24" t="s">
        <v>34</v>
      </c>
      <c r="F84" s="74">
        <v>296530.071</v>
      </c>
      <c r="G84" s="73">
        <v>5389175.8899999997</v>
      </c>
      <c r="H84" s="74">
        <v>2458.5740000000001</v>
      </c>
      <c r="I84" s="75">
        <v>0</v>
      </c>
      <c r="J84" s="32">
        <v>0</v>
      </c>
      <c r="K84" s="5">
        <v>0</v>
      </c>
      <c r="L84" s="22">
        <f t="shared" si="3"/>
        <v>0</v>
      </c>
      <c r="M84" s="416"/>
      <c r="O84" s="59"/>
      <c r="P84" s="76"/>
      <c r="R84" s="41"/>
      <c r="S84" s="41"/>
      <c r="T84" s="41"/>
      <c r="U84" s="41"/>
    </row>
    <row r="85" spans="1:21" x14ac:dyDescent="0.25">
      <c r="A85" s="400"/>
      <c r="B85" s="63"/>
      <c r="C85" s="63"/>
      <c r="D85" s="115"/>
      <c r="E85" s="63"/>
      <c r="F85" s="64"/>
      <c r="G85" s="64"/>
      <c r="H85" s="64"/>
      <c r="I85" s="65"/>
      <c r="J85" s="63"/>
      <c r="K85" s="90"/>
      <c r="L85" s="63"/>
      <c r="M85" s="416"/>
      <c r="N85" s="67"/>
      <c r="O85" s="59"/>
      <c r="P85" s="76"/>
      <c r="R85" s="41"/>
      <c r="S85" s="41"/>
      <c r="T85" s="41"/>
      <c r="U85" s="41"/>
    </row>
    <row r="86" spans="1:21" ht="14.4" x14ac:dyDescent="0.3">
      <c r="G86" s="28" t="s">
        <v>19</v>
      </c>
      <c r="H86" s="2">
        <f>COUNT(H5:H84)</f>
        <v>80</v>
      </c>
      <c r="I86" s="2" t="s">
        <v>48</v>
      </c>
      <c r="J86" s="2">
        <f>COUNT(J5:J84)</f>
        <v>80</v>
      </c>
      <c r="K86" s="2">
        <f>COUNT(K5:K84)</f>
        <v>80</v>
      </c>
      <c r="L86" s="2">
        <f>COUNT(L5:L84)</f>
        <v>80</v>
      </c>
      <c r="O86" s="59"/>
      <c r="P86" s="76"/>
      <c r="R86" s="41"/>
      <c r="S86" s="41"/>
      <c r="T86" s="41"/>
      <c r="U86" s="41"/>
    </row>
    <row r="87" spans="1:21" ht="14.4" x14ac:dyDescent="0.3">
      <c r="G87" s="28" t="s">
        <v>20</v>
      </c>
      <c r="H87" s="2">
        <f>AVERAGE(H5:H84)</f>
        <v>2411.2316750000005</v>
      </c>
      <c r="I87" s="4" t="s">
        <v>48</v>
      </c>
      <c r="J87" s="4">
        <f>AVERAGE(J5:J84)</f>
        <v>3.9058749999999995</v>
      </c>
      <c r="K87" s="2">
        <f>AVERAGE(K5:K84)</f>
        <v>564.42045785647144</v>
      </c>
      <c r="L87" s="4">
        <f>AVERAGE(L5:L84)</f>
        <v>2.2452610309394943</v>
      </c>
      <c r="O87" s="67"/>
      <c r="P87" s="76"/>
      <c r="R87" s="41"/>
      <c r="S87" s="41"/>
      <c r="T87" s="41"/>
      <c r="U87" s="41"/>
    </row>
    <row r="88" spans="1:21" ht="14.4" x14ac:dyDescent="0.3">
      <c r="G88" s="28" t="s">
        <v>21</v>
      </c>
      <c r="H88" s="2">
        <f>MEDIAN(H5:H84)</f>
        <v>2403.5</v>
      </c>
      <c r="I88" s="2" t="s">
        <v>48</v>
      </c>
      <c r="J88" s="4">
        <f>MEDIAN(J5:J84)</f>
        <v>3.74</v>
      </c>
      <c r="K88" s="2">
        <f>MEDIAN(K5:K84)</f>
        <v>571.88981857122269</v>
      </c>
      <c r="L88" s="4">
        <f>MEDIAN(L5:L84)</f>
        <v>2.1388686572602653</v>
      </c>
      <c r="P88" s="76"/>
    </row>
    <row r="89" spans="1:21" ht="14.4" x14ac:dyDescent="0.3">
      <c r="G89" s="28" t="s">
        <v>22</v>
      </c>
      <c r="H89" s="2">
        <f>STDEV(H5:H84)</f>
        <v>69.759131230396051</v>
      </c>
      <c r="I89" s="4" t="s">
        <v>48</v>
      </c>
      <c r="J89" s="4">
        <f>STDEV(J5:J84)</f>
        <v>1.3371826548873744</v>
      </c>
      <c r="K89" s="2">
        <f>STDEV(K5:K84)</f>
        <v>65.109773728078338</v>
      </c>
      <c r="L89" s="4">
        <f>STDEV(L5:L84)</f>
        <v>0.80170851675553934</v>
      </c>
    </row>
    <row r="90" spans="1:21" ht="14.4" x14ac:dyDescent="0.3">
      <c r="G90" s="28" t="s">
        <v>23</v>
      </c>
      <c r="H90" s="2">
        <f>MIN(H5:H84)</f>
        <v>2298.54</v>
      </c>
      <c r="I90" s="2" t="s">
        <v>48</v>
      </c>
      <c r="J90" s="4">
        <f>MIN(J5:J84)</f>
        <v>0</v>
      </c>
      <c r="K90" s="2">
        <f>MIN(K5:K84)</f>
        <v>0</v>
      </c>
      <c r="L90" s="4">
        <f>MIN(L5:L84)</f>
        <v>0</v>
      </c>
    </row>
    <row r="91" spans="1:21" ht="14.4" x14ac:dyDescent="0.3">
      <c r="G91" s="28" t="s">
        <v>24</v>
      </c>
      <c r="H91" s="2">
        <f>MAX(H5:H84)</f>
        <v>2583.96</v>
      </c>
      <c r="I91" s="4" t="s">
        <v>48</v>
      </c>
      <c r="J91" s="4">
        <f>MAX(J5:J84)</f>
        <v>8.5</v>
      </c>
      <c r="K91" s="2">
        <f>MAX(K5:K84)</f>
        <v>594.48248075325387</v>
      </c>
      <c r="L91" s="4">
        <f>MAX(L5:L84)</f>
        <v>5.0531010864026573</v>
      </c>
    </row>
    <row r="92" spans="1:21" ht="14.4" x14ac:dyDescent="0.3">
      <c r="G92" s="28" t="s">
        <v>25</v>
      </c>
      <c r="H92" s="2">
        <f>H91-H90</f>
        <v>285.42000000000007</v>
      </c>
      <c r="I92" s="2" t="s">
        <v>48</v>
      </c>
      <c r="J92" s="4">
        <f>J91-J90</f>
        <v>8.5</v>
      </c>
      <c r="K92" s="2">
        <f>K91-K90</f>
        <v>594.48248075325387</v>
      </c>
      <c r="L92" s="4">
        <f>L91-L90</f>
        <v>5.0531010864026573</v>
      </c>
    </row>
  </sheetData>
  <mergeCells count="2">
    <mergeCell ref="B3:L3"/>
    <mergeCell ref="B1:L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showGridLines="0" workbookViewId="0">
      <selection activeCell="B1" sqref="B1:K83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44140625" style="33" customWidth="1"/>
    <col min="4" max="4" width="9.88671875" style="33" customWidth="1"/>
    <col min="5" max="5" width="11" style="33" customWidth="1"/>
    <col min="6" max="7" width="10" style="5" customWidth="1"/>
    <col min="8" max="8" width="7.6640625" style="5" customWidth="1"/>
    <col min="9" max="9" width="9.5546875" style="22" customWidth="1"/>
    <col min="10" max="10" width="7.6640625" style="7" customWidth="1"/>
    <col min="11" max="11" width="6.6640625" style="7" customWidth="1"/>
    <col min="12" max="14" width="9.109375" style="7"/>
    <col min="15" max="15" width="14.109375" style="7" customWidth="1"/>
    <col min="16" max="16" width="13.44140625" style="7" customWidth="1"/>
    <col min="17" max="16384" width="9.109375" style="7"/>
  </cols>
  <sheetData>
    <row r="1" spans="1:25" s="395" customFormat="1" ht="15" customHeight="1" x14ac:dyDescent="0.25">
      <c r="B1" s="476" t="s">
        <v>132</v>
      </c>
      <c r="C1" s="476"/>
      <c r="D1" s="476"/>
      <c r="E1" s="476"/>
      <c r="F1" s="476"/>
      <c r="G1" s="476"/>
      <c r="H1" s="476"/>
      <c r="I1" s="476"/>
      <c r="J1" s="476"/>
      <c r="K1" s="476"/>
    </row>
    <row r="2" spans="1:25" ht="15" customHeight="1" x14ac:dyDescent="0.25">
      <c r="B2" s="397" t="s">
        <v>126</v>
      </c>
    </row>
    <row r="3" spans="1:25" ht="20.399999999999999" x14ac:dyDescent="0.25">
      <c r="A3" s="400"/>
      <c r="B3" s="423">
        <v>2010</v>
      </c>
      <c r="C3" s="423"/>
      <c r="D3" s="423"/>
      <c r="E3" s="423"/>
      <c r="F3" s="423"/>
      <c r="G3" s="423"/>
      <c r="H3" s="423"/>
      <c r="I3" s="423"/>
      <c r="J3" s="423"/>
      <c r="K3" s="423"/>
      <c r="L3" s="419"/>
    </row>
    <row r="4" spans="1:25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6" t="s">
        <v>9</v>
      </c>
      <c r="K4" s="45" t="s">
        <v>10</v>
      </c>
      <c r="L4" s="411"/>
      <c r="N4" s="15"/>
      <c r="O4" s="15"/>
      <c r="P4" s="16"/>
      <c r="Q4" s="16"/>
      <c r="R4" s="17"/>
      <c r="S4" s="17"/>
      <c r="T4" s="17"/>
      <c r="U4" s="18"/>
      <c r="V4" s="18"/>
      <c r="W4" s="17"/>
      <c r="X4" s="116"/>
      <c r="Y4" s="106"/>
    </row>
    <row r="5" spans="1:25" ht="14.4" thickTop="1" x14ac:dyDescent="0.25">
      <c r="A5" s="400"/>
      <c r="B5" s="33" t="s">
        <v>11</v>
      </c>
      <c r="C5" s="33" t="s">
        <v>12</v>
      </c>
      <c r="D5" s="76">
        <v>40352</v>
      </c>
      <c r="E5" s="50" t="s">
        <v>34</v>
      </c>
      <c r="F5" s="117">
        <v>296743</v>
      </c>
      <c r="G5" s="117">
        <v>5389407</v>
      </c>
      <c r="H5" s="117">
        <v>2380</v>
      </c>
      <c r="I5" s="118">
        <v>4.0999999999999996</v>
      </c>
      <c r="J5" s="5">
        <f t="shared" ref="J5:J68" si="0">(LN(I5)*27.519)+535.59</f>
        <v>574.41895052953271</v>
      </c>
      <c r="K5" s="22">
        <f t="shared" ref="K5:K68" si="1">I5*(J5/1000)</f>
        <v>2.3551176971710839</v>
      </c>
      <c r="L5" s="401"/>
      <c r="N5" s="107"/>
      <c r="O5" s="33"/>
      <c r="P5" s="76"/>
      <c r="Q5" s="50"/>
      <c r="R5" s="77"/>
      <c r="S5" s="77"/>
      <c r="T5" s="77"/>
      <c r="U5" s="78"/>
      <c r="V5" s="5"/>
      <c r="W5" s="22"/>
    </row>
    <row r="6" spans="1:25" x14ac:dyDescent="0.25">
      <c r="A6" s="400"/>
      <c r="B6" s="33" t="s">
        <v>59</v>
      </c>
      <c r="C6" s="33" t="s">
        <v>12</v>
      </c>
      <c r="D6" s="76">
        <v>40352</v>
      </c>
      <c r="E6" s="50" t="s">
        <v>34</v>
      </c>
      <c r="F6" s="117">
        <v>296990</v>
      </c>
      <c r="G6" s="117">
        <v>5389585</v>
      </c>
      <c r="H6" s="117">
        <v>2324</v>
      </c>
      <c r="I6" s="118">
        <v>4</v>
      </c>
      <c r="J6" s="5">
        <f t="shared" si="0"/>
        <v>573.73943452365825</v>
      </c>
      <c r="K6" s="22">
        <f t="shared" si="1"/>
        <v>2.2949577380946331</v>
      </c>
      <c r="L6" s="401"/>
      <c r="N6" s="107"/>
      <c r="O6" s="33"/>
      <c r="P6" s="76"/>
      <c r="Q6" s="50"/>
      <c r="R6" s="77"/>
      <c r="S6" s="77"/>
      <c r="T6" s="77"/>
      <c r="U6" s="78"/>
      <c r="V6" s="5"/>
      <c r="W6" s="22"/>
    </row>
    <row r="7" spans="1:25" x14ac:dyDescent="0.25">
      <c r="A7" s="400"/>
      <c r="B7" s="33" t="s">
        <v>15</v>
      </c>
      <c r="C7" s="33" t="s">
        <v>12</v>
      </c>
      <c r="D7" s="76">
        <v>40352</v>
      </c>
      <c r="E7" s="50" t="s">
        <v>34</v>
      </c>
      <c r="F7" s="117">
        <v>296712</v>
      </c>
      <c r="G7" s="117">
        <v>5389162</v>
      </c>
      <c r="H7" s="117">
        <v>2464</v>
      </c>
      <c r="I7" s="118">
        <v>5.45</v>
      </c>
      <c r="J7" s="5">
        <f t="shared" si="0"/>
        <v>582.25164593513159</v>
      </c>
      <c r="K7" s="22">
        <f t="shared" si="1"/>
        <v>3.1732714703464673</v>
      </c>
      <c r="L7" s="401"/>
      <c r="N7" s="107"/>
      <c r="O7" s="33"/>
      <c r="P7" s="76"/>
      <c r="Q7" s="50"/>
      <c r="R7" s="77"/>
      <c r="S7" s="77"/>
      <c r="T7" s="77"/>
      <c r="U7" s="78"/>
      <c r="V7" s="5"/>
      <c r="W7" s="22"/>
    </row>
    <row r="8" spans="1:25" x14ac:dyDescent="0.25">
      <c r="A8" s="400"/>
      <c r="B8" s="33" t="s">
        <v>16</v>
      </c>
      <c r="C8" s="33" t="s">
        <v>12</v>
      </c>
      <c r="D8" s="76">
        <v>40352</v>
      </c>
      <c r="E8" s="50" t="s">
        <v>34</v>
      </c>
      <c r="F8" s="117">
        <v>296686</v>
      </c>
      <c r="G8" s="117">
        <v>5388896</v>
      </c>
      <c r="H8" s="117">
        <v>2549</v>
      </c>
      <c r="I8" s="118">
        <v>6.4</v>
      </c>
      <c r="J8" s="5">
        <f t="shared" si="0"/>
        <v>586.67346439687174</v>
      </c>
      <c r="K8" s="22">
        <f t="shared" si="1"/>
        <v>3.7547101721399794</v>
      </c>
      <c r="L8" s="401"/>
      <c r="N8" s="107"/>
      <c r="O8" s="33"/>
      <c r="P8" s="76"/>
      <c r="Q8" s="50"/>
      <c r="R8" s="77"/>
      <c r="S8" s="77"/>
      <c r="T8" s="77"/>
      <c r="U8" s="78"/>
      <c r="V8" s="5"/>
      <c r="W8" s="22"/>
    </row>
    <row r="9" spans="1:25" x14ac:dyDescent="0.25">
      <c r="A9" s="400"/>
      <c r="B9" s="33" t="s">
        <v>44</v>
      </c>
      <c r="C9" s="33" t="s">
        <v>12</v>
      </c>
      <c r="D9" s="76">
        <v>40352</v>
      </c>
      <c r="E9" s="50" t="s">
        <v>34</v>
      </c>
      <c r="F9" s="117">
        <v>296443</v>
      </c>
      <c r="G9" s="117">
        <v>5389176</v>
      </c>
      <c r="H9" s="117">
        <v>2461</v>
      </c>
      <c r="I9" s="118">
        <v>4.8499999999999996</v>
      </c>
      <c r="J9" s="5">
        <f t="shared" si="0"/>
        <v>579.04191498150237</v>
      </c>
      <c r="K9" s="22">
        <f t="shared" si="1"/>
        <v>2.8083532876602861</v>
      </c>
      <c r="L9" s="401"/>
      <c r="N9" s="107"/>
      <c r="O9" s="33"/>
      <c r="P9" s="76"/>
      <c r="Q9" s="50"/>
      <c r="R9" s="77"/>
      <c r="S9" s="77"/>
      <c r="T9" s="77"/>
      <c r="U9" s="78"/>
      <c r="V9" s="5"/>
      <c r="W9" s="22"/>
    </row>
    <row r="10" spans="1:25" x14ac:dyDescent="0.25">
      <c r="A10" s="400"/>
      <c r="B10" s="33" t="s">
        <v>53</v>
      </c>
      <c r="C10" s="33" t="s">
        <v>12</v>
      </c>
      <c r="D10" s="76">
        <v>40352</v>
      </c>
      <c r="E10" s="50" t="s">
        <v>34</v>
      </c>
      <c r="F10" s="117">
        <v>297158</v>
      </c>
      <c r="G10" s="117">
        <v>5389562</v>
      </c>
      <c r="H10" s="117">
        <v>2352</v>
      </c>
      <c r="I10" s="118">
        <v>4.5999999999999996</v>
      </c>
      <c r="J10" s="5">
        <f t="shared" si="0"/>
        <v>577.58554341588024</v>
      </c>
      <c r="K10" s="22">
        <f t="shared" si="1"/>
        <v>2.6568934997130489</v>
      </c>
      <c r="L10" s="401"/>
      <c r="N10" s="107"/>
      <c r="O10" s="33"/>
      <c r="P10" s="76"/>
      <c r="Q10" s="50"/>
      <c r="R10" s="77"/>
      <c r="S10" s="77"/>
      <c r="T10" s="77"/>
      <c r="U10" s="78"/>
      <c r="V10" s="5"/>
      <c r="W10" s="22"/>
    </row>
    <row r="11" spans="1:25" x14ac:dyDescent="0.25">
      <c r="A11" s="400"/>
      <c r="B11" s="33" t="s">
        <v>36</v>
      </c>
      <c r="C11" s="33" t="s">
        <v>12</v>
      </c>
      <c r="D11" s="76">
        <v>40352</v>
      </c>
      <c r="E11" s="50" t="s">
        <v>34</v>
      </c>
      <c r="F11" s="117">
        <v>297003</v>
      </c>
      <c r="G11" s="117">
        <v>5389133</v>
      </c>
      <c r="H11" s="117">
        <v>2486</v>
      </c>
      <c r="I11" s="118">
        <v>4.7</v>
      </c>
      <c r="J11" s="5">
        <f t="shared" si="0"/>
        <v>578.17737267735595</v>
      </c>
      <c r="K11" s="22">
        <f t="shared" si="1"/>
        <v>2.7174336515835731</v>
      </c>
      <c r="L11" s="401"/>
      <c r="N11" s="107"/>
      <c r="O11" s="33"/>
      <c r="P11" s="76"/>
      <c r="Q11" s="50"/>
      <c r="R11" s="77"/>
      <c r="S11" s="77"/>
      <c r="T11" s="77"/>
      <c r="U11" s="78"/>
      <c r="V11" s="5"/>
      <c r="W11" s="22"/>
    </row>
    <row r="12" spans="1:25" x14ac:dyDescent="0.25">
      <c r="A12" s="400"/>
      <c r="B12" s="107">
        <v>1</v>
      </c>
      <c r="C12" s="33" t="s">
        <v>14</v>
      </c>
      <c r="D12" s="76">
        <v>40352</v>
      </c>
      <c r="E12" s="50" t="s">
        <v>34</v>
      </c>
      <c r="F12" s="77">
        <v>296689.58</v>
      </c>
      <c r="G12" s="77">
        <v>5388950.4910000004</v>
      </c>
      <c r="H12" s="77">
        <v>2528.8747600000002</v>
      </c>
      <c r="I12" s="78">
        <v>5.8</v>
      </c>
      <c r="J12" s="5">
        <f t="shared" si="0"/>
        <v>583.96449203312375</v>
      </c>
      <c r="K12" s="22">
        <f t="shared" si="1"/>
        <v>3.3869940537921175</v>
      </c>
      <c r="L12" s="401"/>
      <c r="N12" s="107"/>
      <c r="O12" s="33"/>
      <c r="P12" s="76"/>
      <c r="Q12" s="50"/>
      <c r="R12" s="77"/>
      <c r="S12" s="77"/>
      <c r="T12" s="77"/>
      <c r="U12" s="78"/>
      <c r="V12" s="5"/>
      <c r="W12" s="22"/>
    </row>
    <row r="13" spans="1:25" x14ac:dyDescent="0.25">
      <c r="A13" s="400"/>
      <c r="B13" s="107">
        <v>2</v>
      </c>
      <c r="C13" s="33" t="s">
        <v>14</v>
      </c>
      <c r="D13" s="76">
        <v>40352</v>
      </c>
      <c r="E13" s="50" t="s">
        <v>34</v>
      </c>
      <c r="F13" s="77">
        <v>296683.08</v>
      </c>
      <c r="G13" s="77">
        <v>5388900.483</v>
      </c>
      <c r="H13" s="77">
        <v>2546.7404799999999</v>
      </c>
      <c r="I13" s="78">
        <v>6.5</v>
      </c>
      <c r="J13" s="5">
        <f t="shared" si="0"/>
        <v>587.10012410615491</v>
      </c>
      <c r="K13" s="22">
        <f t="shared" si="1"/>
        <v>3.8161508066900067</v>
      </c>
      <c r="L13" s="401"/>
      <c r="N13" s="107"/>
      <c r="O13" s="33"/>
      <c r="P13" s="76"/>
      <c r="Q13" s="50"/>
      <c r="R13" s="77"/>
      <c r="S13" s="77"/>
      <c r="T13" s="77"/>
      <c r="U13" s="78"/>
      <c r="V13" s="5"/>
      <c r="W13" s="22"/>
    </row>
    <row r="14" spans="1:25" x14ac:dyDescent="0.25">
      <c r="A14" s="400"/>
      <c r="B14" s="107">
        <v>3</v>
      </c>
      <c r="C14" s="33" t="s">
        <v>14</v>
      </c>
      <c r="D14" s="76">
        <v>40352</v>
      </c>
      <c r="E14" s="50" t="s">
        <v>34</v>
      </c>
      <c r="F14" s="77">
        <v>296677.49</v>
      </c>
      <c r="G14" s="77">
        <v>5388878.3569999998</v>
      </c>
      <c r="H14" s="77">
        <v>2554.51298</v>
      </c>
      <c r="I14" s="78">
        <v>6.5</v>
      </c>
      <c r="J14" s="5">
        <f t="shared" si="0"/>
        <v>587.10012410615491</v>
      </c>
      <c r="K14" s="22">
        <f t="shared" si="1"/>
        <v>3.8161508066900067</v>
      </c>
      <c r="L14" s="401"/>
      <c r="N14" s="107"/>
      <c r="O14" s="33"/>
      <c r="P14" s="76"/>
      <c r="Q14" s="50"/>
      <c r="R14" s="77"/>
      <c r="S14" s="77"/>
      <c r="T14" s="77"/>
      <c r="U14" s="78"/>
      <c r="V14" s="5"/>
      <c r="W14" s="22"/>
    </row>
    <row r="15" spans="1:25" x14ac:dyDescent="0.25">
      <c r="A15" s="400"/>
      <c r="B15" s="107">
        <v>4</v>
      </c>
      <c r="C15" s="33" t="s">
        <v>14</v>
      </c>
      <c r="D15" s="76">
        <v>40352</v>
      </c>
      <c r="E15" s="50" t="s">
        <v>34</v>
      </c>
      <c r="F15" s="77">
        <v>296676.10800000001</v>
      </c>
      <c r="G15" s="77">
        <v>5388854.1969999997</v>
      </c>
      <c r="H15" s="77">
        <v>2564.48297</v>
      </c>
      <c r="I15" s="78">
        <v>6.75</v>
      </c>
      <c r="J15" s="5">
        <f t="shared" si="0"/>
        <v>588.13870019191495</v>
      </c>
      <c r="K15" s="22">
        <f t="shared" si="1"/>
        <v>3.9699362262954256</v>
      </c>
      <c r="L15" s="401"/>
      <c r="N15" s="107"/>
      <c r="O15" s="33"/>
      <c r="P15" s="76"/>
      <c r="Q15" s="50"/>
      <c r="R15" s="77"/>
      <c r="S15" s="77"/>
      <c r="T15" s="77"/>
      <c r="U15" s="78"/>
      <c r="V15" s="5"/>
      <c r="W15" s="22"/>
    </row>
    <row r="16" spans="1:25" x14ac:dyDescent="0.25">
      <c r="A16" s="400"/>
      <c r="B16" s="107">
        <v>5</v>
      </c>
      <c r="C16" s="33" t="s">
        <v>14</v>
      </c>
      <c r="D16" s="76">
        <v>40352</v>
      </c>
      <c r="E16" s="50" t="s">
        <v>34</v>
      </c>
      <c r="F16" s="77">
        <v>296691.34000000003</v>
      </c>
      <c r="G16" s="77">
        <v>5389004.4929999998</v>
      </c>
      <c r="H16" s="77">
        <v>2514.7513600000002</v>
      </c>
      <c r="I16" s="78">
        <v>3.4</v>
      </c>
      <c r="J16" s="5">
        <f t="shared" si="0"/>
        <v>569.26707610280903</v>
      </c>
      <c r="K16" s="22">
        <f t="shared" si="1"/>
        <v>1.9355080587495506</v>
      </c>
      <c r="L16" s="401"/>
      <c r="N16" s="107"/>
      <c r="O16" s="33"/>
      <c r="P16" s="76"/>
      <c r="Q16" s="50"/>
      <c r="R16" s="77"/>
      <c r="S16" s="77"/>
      <c r="T16" s="77"/>
      <c r="U16" s="78"/>
      <c r="V16" s="5"/>
      <c r="W16" s="22"/>
    </row>
    <row r="17" spans="1:24" x14ac:dyDescent="0.25">
      <c r="A17" s="400"/>
      <c r="B17" s="107">
        <v>6</v>
      </c>
      <c r="C17" s="33" t="s">
        <v>14</v>
      </c>
      <c r="D17" s="76">
        <v>40352</v>
      </c>
      <c r="E17" s="50" t="s">
        <v>34</v>
      </c>
      <c r="F17" s="77">
        <v>296696.90999999997</v>
      </c>
      <c r="G17" s="77">
        <v>5389055.9500000002</v>
      </c>
      <c r="H17" s="77">
        <v>2499.7895100000001</v>
      </c>
      <c r="I17" s="78">
        <v>3.45</v>
      </c>
      <c r="J17" s="5">
        <f t="shared" si="0"/>
        <v>569.66882046407977</v>
      </c>
      <c r="K17" s="22">
        <f t="shared" si="1"/>
        <v>1.9653574306010753</v>
      </c>
      <c r="L17" s="401"/>
      <c r="N17" s="107"/>
      <c r="O17" s="33"/>
      <c r="P17" s="76"/>
      <c r="Q17" s="50"/>
      <c r="R17" s="77"/>
      <c r="S17" s="77"/>
      <c r="T17" s="77"/>
      <c r="U17" s="78"/>
      <c r="V17" s="5"/>
      <c r="W17" s="22"/>
    </row>
    <row r="18" spans="1:24" x14ac:dyDescent="0.25">
      <c r="A18" s="400"/>
      <c r="B18" s="107">
        <v>7</v>
      </c>
      <c r="C18" s="33" t="s">
        <v>14</v>
      </c>
      <c r="D18" s="76">
        <v>40352</v>
      </c>
      <c r="E18" s="50" t="s">
        <v>34</v>
      </c>
      <c r="F18" s="77">
        <v>296702.34000000003</v>
      </c>
      <c r="G18" s="77">
        <v>5389106.9299999997</v>
      </c>
      <c r="H18" s="77">
        <v>2480.6020400000002</v>
      </c>
      <c r="I18" s="78">
        <v>3.85</v>
      </c>
      <c r="J18" s="5">
        <f t="shared" si="0"/>
        <v>572.68762496805925</v>
      </c>
      <c r="K18" s="22">
        <f t="shared" si="1"/>
        <v>2.2048473561270283</v>
      </c>
      <c r="L18" s="401"/>
      <c r="N18" s="107"/>
      <c r="O18" s="33"/>
      <c r="P18" s="76"/>
      <c r="Q18" s="50"/>
      <c r="R18" s="77"/>
      <c r="S18" s="77"/>
      <c r="T18" s="77"/>
      <c r="U18" s="78"/>
      <c r="V18" s="5"/>
      <c r="W18" s="22"/>
    </row>
    <row r="19" spans="1:24" x14ac:dyDescent="0.25">
      <c r="A19" s="400"/>
      <c r="B19" s="107">
        <v>9</v>
      </c>
      <c r="C19" s="33" t="s">
        <v>14</v>
      </c>
      <c r="D19" s="76">
        <v>40352</v>
      </c>
      <c r="E19" s="50" t="s">
        <v>34</v>
      </c>
      <c r="F19" s="77">
        <v>296716.64</v>
      </c>
      <c r="G19" s="77">
        <v>5389207.608</v>
      </c>
      <c r="H19" s="77">
        <v>2442.8825999999999</v>
      </c>
      <c r="I19" s="78">
        <v>4.75</v>
      </c>
      <c r="J19" s="5">
        <f t="shared" si="0"/>
        <v>578.46858174402303</v>
      </c>
      <c r="K19" s="22">
        <f t="shared" si="1"/>
        <v>2.7477257632841097</v>
      </c>
      <c r="L19" s="401"/>
      <c r="N19" s="107"/>
      <c r="O19" s="33"/>
      <c r="P19" s="76"/>
      <c r="Q19" s="50"/>
      <c r="R19" s="77"/>
      <c r="S19" s="77"/>
      <c r="T19" s="77"/>
      <c r="U19" s="78"/>
      <c r="V19" s="5"/>
      <c r="W19" s="22"/>
    </row>
    <row r="20" spans="1:24" x14ac:dyDescent="0.25">
      <c r="A20" s="400"/>
      <c r="B20" s="107">
        <v>10</v>
      </c>
      <c r="C20" s="33" t="s">
        <v>14</v>
      </c>
      <c r="D20" s="76">
        <v>40352</v>
      </c>
      <c r="E20" s="50" t="s">
        <v>34</v>
      </c>
      <c r="F20" s="77">
        <v>296722.62</v>
      </c>
      <c r="G20" s="77">
        <v>5389257.0190000003</v>
      </c>
      <c r="H20" s="77">
        <v>2426.6221799999998</v>
      </c>
      <c r="I20" s="78">
        <v>5.4</v>
      </c>
      <c r="J20" s="5">
        <f t="shared" si="0"/>
        <v>581.99801280329916</v>
      </c>
      <c r="K20" s="22">
        <f t="shared" si="1"/>
        <v>3.1427892691378161</v>
      </c>
      <c r="L20" s="401"/>
      <c r="N20" s="107"/>
      <c r="O20" s="33"/>
      <c r="P20" s="76"/>
      <c r="Q20" s="50"/>
      <c r="R20" s="77"/>
      <c r="S20" s="77"/>
      <c r="T20" s="77"/>
      <c r="U20" s="78"/>
      <c r="V20" s="5"/>
      <c r="W20" s="22"/>
    </row>
    <row r="21" spans="1:24" x14ac:dyDescent="0.25">
      <c r="A21" s="400"/>
      <c r="B21" s="107">
        <v>11</v>
      </c>
      <c r="C21" s="33" t="s">
        <v>14</v>
      </c>
      <c r="D21" s="76">
        <v>40352</v>
      </c>
      <c r="E21" s="50" t="s">
        <v>34</v>
      </c>
      <c r="F21" s="77">
        <v>296733.15000000002</v>
      </c>
      <c r="G21" s="77">
        <v>5389306.5070000002</v>
      </c>
      <c r="H21" s="77">
        <v>2410.2529</v>
      </c>
      <c r="I21" s="78">
        <v>3.9</v>
      </c>
      <c r="J21" s="5">
        <f t="shared" si="0"/>
        <v>573.04271376573865</v>
      </c>
      <c r="K21" s="22">
        <f t="shared" si="1"/>
        <v>2.2348665836863808</v>
      </c>
      <c r="L21" s="401"/>
      <c r="N21" s="107"/>
      <c r="O21" s="33"/>
      <c r="P21" s="76"/>
      <c r="Q21" s="50"/>
      <c r="R21" s="77"/>
      <c r="S21" s="77"/>
      <c r="T21" s="77"/>
      <c r="U21" s="78"/>
      <c r="V21" s="5"/>
      <c r="W21" s="22"/>
    </row>
    <row r="22" spans="1:24" x14ac:dyDescent="0.25">
      <c r="A22" s="400"/>
      <c r="B22" s="107">
        <v>12</v>
      </c>
      <c r="C22" s="33" t="s">
        <v>14</v>
      </c>
      <c r="D22" s="76">
        <v>40352</v>
      </c>
      <c r="E22" s="50" t="s">
        <v>34</v>
      </c>
      <c r="F22" s="77">
        <v>296739.02</v>
      </c>
      <c r="G22" s="77">
        <v>5389355.4380000001</v>
      </c>
      <c r="H22" s="77">
        <v>2395.5748400000002</v>
      </c>
      <c r="I22" s="78">
        <v>4.5</v>
      </c>
      <c r="J22" s="5">
        <f t="shared" si="0"/>
        <v>576.98070588188637</v>
      </c>
      <c r="K22" s="22">
        <f t="shared" si="1"/>
        <v>2.5964131764684883</v>
      </c>
      <c r="L22" s="401"/>
      <c r="N22" s="107"/>
      <c r="O22" s="33"/>
      <c r="P22" s="76"/>
      <c r="Q22" s="50"/>
      <c r="R22" s="77"/>
      <c r="S22" s="77"/>
      <c r="T22" s="77"/>
      <c r="U22" s="78"/>
      <c r="V22" s="5"/>
      <c r="W22" s="22"/>
    </row>
    <row r="23" spans="1:24" x14ac:dyDescent="0.25">
      <c r="A23" s="400"/>
      <c r="B23" s="107">
        <v>13</v>
      </c>
      <c r="C23" s="33" t="s">
        <v>14</v>
      </c>
      <c r="D23" s="76">
        <v>40352</v>
      </c>
      <c r="E23" s="50" t="s">
        <v>34</v>
      </c>
      <c r="F23" s="77">
        <v>296745.42</v>
      </c>
      <c r="G23" s="77">
        <v>5389404.9960000003</v>
      </c>
      <c r="H23" s="77">
        <v>2378.8807400000001</v>
      </c>
      <c r="I23" s="78">
        <v>4.25</v>
      </c>
      <c r="J23" s="5">
        <f t="shared" si="0"/>
        <v>575.40776349142482</v>
      </c>
      <c r="K23" s="22">
        <f t="shared" si="1"/>
        <v>2.4454829948385557</v>
      </c>
      <c r="L23" s="401"/>
      <c r="N23" s="107"/>
      <c r="O23" s="33"/>
      <c r="P23" s="76"/>
      <c r="Q23" s="50"/>
      <c r="R23" s="77"/>
      <c r="S23" s="77"/>
      <c r="T23" s="77"/>
      <c r="U23" s="78"/>
      <c r="V23" s="5"/>
      <c r="W23" s="22"/>
    </row>
    <row r="24" spans="1:24" x14ac:dyDescent="0.25">
      <c r="A24" s="400"/>
      <c r="B24" s="107">
        <v>14</v>
      </c>
      <c r="C24" s="33" t="s">
        <v>14</v>
      </c>
      <c r="D24" s="76">
        <v>40352</v>
      </c>
      <c r="E24" s="50" t="s">
        <v>34</v>
      </c>
      <c r="F24" s="77">
        <v>296753.08</v>
      </c>
      <c r="G24" s="77">
        <v>5389458.949</v>
      </c>
      <c r="H24" s="77">
        <v>2363.8830600000001</v>
      </c>
      <c r="I24" s="78">
        <v>4.05</v>
      </c>
      <c r="J24" s="5">
        <f t="shared" si="0"/>
        <v>574.08128985149858</v>
      </c>
      <c r="K24" s="22">
        <f t="shared" si="1"/>
        <v>2.3250292238985688</v>
      </c>
      <c r="L24" s="401"/>
      <c r="N24" s="107"/>
      <c r="O24" s="33"/>
      <c r="P24" s="76"/>
      <c r="Q24" s="50"/>
      <c r="R24" s="77"/>
      <c r="S24" s="77"/>
      <c r="T24" s="77"/>
      <c r="U24" s="78"/>
      <c r="V24" s="5"/>
      <c r="W24" s="22"/>
    </row>
    <row r="25" spans="1:24" x14ac:dyDescent="0.25">
      <c r="A25" s="400"/>
      <c r="B25" s="107">
        <v>15</v>
      </c>
      <c r="C25" s="33" t="s">
        <v>14</v>
      </c>
      <c r="D25" s="76">
        <v>40352</v>
      </c>
      <c r="E25" s="50" t="s">
        <v>34</v>
      </c>
      <c r="F25" s="77">
        <v>296759.05</v>
      </c>
      <c r="G25" s="77">
        <v>5389510.9500000002</v>
      </c>
      <c r="H25" s="77">
        <v>2348.7501299999999</v>
      </c>
      <c r="I25" s="78">
        <v>5.0999999999999996</v>
      </c>
      <c r="J25" s="5">
        <f t="shared" si="0"/>
        <v>580.42507041283761</v>
      </c>
      <c r="K25" s="22">
        <f t="shared" si="1"/>
        <v>2.9601678591054719</v>
      </c>
      <c r="L25" s="401"/>
      <c r="N25" s="107"/>
      <c r="O25" s="33"/>
      <c r="P25" s="76"/>
      <c r="Q25" s="50"/>
      <c r="R25" s="77"/>
      <c r="S25" s="77"/>
      <c r="T25" s="77"/>
      <c r="U25" s="78"/>
      <c r="V25" s="5"/>
      <c r="W25" s="22"/>
    </row>
    <row r="26" spans="1:24" x14ac:dyDescent="0.25">
      <c r="A26" s="400"/>
      <c r="B26" s="107">
        <v>16</v>
      </c>
      <c r="C26" s="33" t="s">
        <v>14</v>
      </c>
      <c r="D26" s="76">
        <v>40352</v>
      </c>
      <c r="E26" s="50" t="s">
        <v>34</v>
      </c>
      <c r="F26" s="77">
        <v>296766.75</v>
      </c>
      <c r="G26" s="77">
        <v>5389565.3190000001</v>
      </c>
      <c r="H26" s="77">
        <v>2337.8321999999998</v>
      </c>
      <c r="I26" s="78">
        <v>3.9</v>
      </c>
      <c r="J26" s="5">
        <f t="shared" si="0"/>
        <v>573.04271376573865</v>
      </c>
      <c r="K26" s="22">
        <f t="shared" si="1"/>
        <v>2.2348665836863808</v>
      </c>
      <c r="L26" s="401"/>
      <c r="N26" s="33"/>
      <c r="O26" s="33"/>
      <c r="P26" s="76"/>
      <c r="Q26" s="50"/>
      <c r="R26" s="117"/>
      <c r="S26" s="117"/>
      <c r="T26" s="117"/>
      <c r="U26" s="118"/>
      <c r="V26" s="5"/>
      <c r="W26" s="22"/>
    </row>
    <row r="27" spans="1:24" x14ac:dyDescent="0.25">
      <c r="A27" s="400"/>
      <c r="B27" s="107">
        <v>17</v>
      </c>
      <c r="C27" s="33" t="s">
        <v>14</v>
      </c>
      <c r="D27" s="76">
        <v>40352</v>
      </c>
      <c r="E27" s="50" t="s">
        <v>34</v>
      </c>
      <c r="F27" s="77">
        <v>296775.52</v>
      </c>
      <c r="G27" s="77">
        <v>5389619.1500000004</v>
      </c>
      <c r="H27" s="77">
        <v>2321.9783499999999</v>
      </c>
      <c r="I27" s="78">
        <v>3.6</v>
      </c>
      <c r="J27" s="5">
        <f t="shared" si="0"/>
        <v>570.84001849327058</v>
      </c>
      <c r="K27" s="22">
        <f t="shared" si="1"/>
        <v>2.0550240665757742</v>
      </c>
      <c r="L27" s="401"/>
      <c r="N27" s="33"/>
      <c r="O27" s="33"/>
      <c r="P27" s="76"/>
      <c r="Q27" s="50"/>
      <c r="R27" s="117"/>
      <c r="S27" s="117"/>
      <c r="T27" s="117"/>
      <c r="U27" s="118"/>
      <c r="V27" s="5"/>
      <c r="W27" s="22"/>
      <c r="X27" s="2"/>
    </row>
    <row r="28" spans="1:24" x14ac:dyDescent="0.25">
      <c r="A28" s="400"/>
      <c r="B28" s="107">
        <v>18</v>
      </c>
      <c r="C28" s="33" t="s">
        <v>14</v>
      </c>
      <c r="D28" s="76">
        <v>40352</v>
      </c>
      <c r="E28" s="50" t="s">
        <v>34</v>
      </c>
      <c r="F28" s="77">
        <v>296782.89</v>
      </c>
      <c r="G28" s="77">
        <v>5389670.2939999998</v>
      </c>
      <c r="H28" s="77">
        <v>2303.5366600000002</v>
      </c>
      <c r="I28" s="78">
        <v>4.3499999999999996</v>
      </c>
      <c r="J28" s="5">
        <f t="shared" si="0"/>
        <v>576.04776908132328</v>
      </c>
      <c r="K28" s="22">
        <f t="shared" si="1"/>
        <v>2.5058077955037561</v>
      </c>
      <c r="L28" s="401"/>
      <c r="N28" s="33"/>
      <c r="O28" s="33"/>
      <c r="P28" s="76"/>
      <c r="Q28" s="50"/>
      <c r="R28" s="117"/>
      <c r="S28" s="117"/>
      <c r="T28" s="117"/>
      <c r="U28" s="118"/>
      <c r="V28" s="5"/>
      <c r="W28" s="22"/>
      <c r="X28" s="2"/>
    </row>
    <row r="29" spans="1:24" x14ac:dyDescent="0.25">
      <c r="A29" s="400"/>
      <c r="B29" s="107">
        <v>19</v>
      </c>
      <c r="C29" s="33" t="s">
        <v>14</v>
      </c>
      <c r="D29" s="76">
        <v>40352</v>
      </c>
      <c r="E29" s="50" t="s">
        <v>34</v>
      </c>
      <c r="F29" s="77">
        <v>296666.61</v>
      </c>
      <c r="G29" s="77">
        <v>5388936.5800000001</v>
      </c>
      <c r="H29" s="77">
        <v>2534.99926</v>
      </c>
      <c r="I29" s="78">
        <v>6</v>
      </c>
      <c r="J29" s="5">
        <f t="shared" si="0"/>
        <v>584.89742883368683</v>
      </c>
      <c r="K29" s="22">
        <f t="shared" si="1"/>
        <v>3.5093845730021207</v>
      </c>
      <c r="L29" s="401"/>
      <c r="X29" s="2"/>
    </row>
    <row r="30" spans="1:24" ht="14.4" x14ac:dyDescent="0.3">
      <c r="A30" s="400"/>
      <c r="B30" s="107">
        <v>20</v>
      </c>
      <c r="C30" s="33" t="s">
        <v>14</v>
      </c>
      <c r="D30" s="76">
        <v>40352</v>
      </c>
      <c r="E30" s="50" t="s">
        <v>34</v>
      </c>
      <c r="F30" s="77">
        <v>296741.34999999998</v>
      </c>
      <c r="G30" s="77">
        <v>5389182.5180000002</v>
      </c>
      <c r="H30" s="77">
        <v>2445.1259500000001</v>
      </c>
      <c r="I30" s="78">
        <v>4.8</v>
      </c>
      <c r="J30" s="5">
        <f t="shared" si="0"/>
        <v>578.75674144507116</v>
      </c>
      <c r="K30" s="22">
        <f t="shared" si="1"/>
        <v>2.7780323589363416</v>
      </c>
      <c r="L30" s="401"/>
      <c r="S30" s="28"/>
      <c r="T30" s="2"/>
      <c r="U30" s="2"/>
      <c r="V30" s="2"/>
      <c r="W30" s="2"/>
      <c r="X30" s="2"/>
    </row>
    <row r="31" spans="1:24" ht="14.4" x14ac:dyDescent="0.3">
      <c r="A31" s="400"/>
      <c r="B31" s="107">
        <v>21</v>
      </c>
      <c r="C31" s="33" t="s">
        <v>14</v>
      </c>
      <c r="D31" s="76">
        <v>40352</v>
      </c>
      <c r="E31" s="50" t="s">
        <v>34</v>
      </c>
      <c r="F31" s="77">
        <v>296687.08</v>
      </c>
      <c r="G31" s="77">
        <v>5388954.7199999997</v>
      </c>
      <c r="H31" s="77">
        <v>2523</v>
      </c>
      <c r="I31" s="78">
        <v>5.45</v>
      </c>
      <c r="J31" s="5">
        <f t="shared" si="0"/>
        <v>582.25164593513159</v>
      </c>
      <c r="K31" s="22">
        <f t="shared" si="1"/>
        <v>3.1732714703464673</v>
      </c>
      <c r="L31" s="401"/>
      <c r="S31" s="28"/>
      <c r="T31" s="2"/>
      <c r="U31" s="4"/>
      <c r="V31" s="2"/>
      <c r="W31" s="4"/>
      <c r="X31" s="2"/>
    </row>
    <row r="32" spans="1:24" ht="14.4" x14ac:dyDescent="0.3">
      <c r="A32" s="400"/>
      <c r="B32" s="107">
        <v>22</v>
      </c>
      <c r="C32" s="33" t="s">
        <v>14</v>
      </c>
      <c r="D32" s="76">
        <v>40352</v>
      </c>
      <c r="E32" s="50" t="s">
        <v>34</v>
      </c>
      <c r="F32" s="77">
        <v>296668.87</v>
      </c>
      <c r="G32" s="77">
        <v>5388936.0899999999</v>
      </c>
      <c r="H32" s="77">
        <v>2527</v>
      </c>
      <c r="I32" s="78">
        <v>6.2</v>
      </c>
      <c r="J32" s="5">
        <f t="shared" si="0"/>
        <v>585.79977196795278</v>
      </c>
      <c r="K32" s="22">
        <f t="shared" si="1"/>
        <v>3.6319585862013071</v>
      </c>
      <c r="L32" s="401"/>
      <c r="S32" s="28"/>
      <c r="T32" s="2"/>
      <c r="U32" s="4"/>
      <c r="V32" s="2"/>
      <c r="W32" s="4"/>
      <c r="X32" s="2"/>
    </row>
    <row r="33" spans="1:24" ht="14.4" x14ac:dyDescent="0.3">
      <c r="A33" s="400"/>
      <c r="B33" s="107">
        <v>1</v>
      </c>
      <c r="C33" s="33" t="s">
        <v>18</v>
      </c>
      <c r="D33" s="76">
        <v>40352</v>
      </c>
      <c r="E33" s="50" t="s">
        <v>34</v>
      </c>
      <c r="F33" s="77">
        <v>296598.71000000002</v>
      </c>
      <c r="G33" s="77">
        <v>5389344.9299999997</v>
      </c>
      <c r="H33" s="77">
        <v>2408</v>
      </c>
      <c r="I33" s="78">
        <v>4.47</v>
      </c>
      <c r="J33" s="5">
        <f t="shared" si="0"/>
        <v>576.79663161696453</v>
      </c>
      <c r="K33" s="22">
        <f t="shared" si="1"/>
        <v>2.5782809433278313</v>
      </c>
      <c r="L33" s="401"/>
      <c r="S33" s="28"/>
      <c r="T33" s="2"/>
      <c r="U33" s="4"/>
      <c r="V33" s="2"/>
      <c r="W33" s="4"/>
      <c r="X33" s="2"/>
    </row>
    <row r="34" spans="1:24" ht="14.4" x14ac:dyDescent="0.3">
      <c r="A34" s="400"/>
      <c r="B34" s="107">
        <v>2</v>
      </c>
      <c r="C34" s="33" t="s">
        <v>18</v>
      </c>
      <c r="D34" s="76">
        <v>40352</v>
      </c>
      <c r="E34" s="50" t="s">
        <v>34</v>
      </c>
      <c r="F34" s="77">
        <v>296653.17</v>
      </c>
      <c r="G34" s="77">
        <v>5389330.9699999997</v>
      </c>
      <c r="H34" s="77">
        <v>2410</v>
      </c>
      <c r="I34" s="78">
        <v>5.6</v>
      </c>
      <c r="J34" s="5">
        <f t="shared" si="0"/>
        <v>582.9988140032375</v>
      </c>
      <c r="K34" s="22">
        <f t="shared" si="1"/>
        <v>3.2647933584181299</v>
      </c>
      <c r="L34" s="401"/>
      <c r="S34" s="28"/>
      <c r="T34" s="2"/>
      <c r="U34" s="4"/>
      <c r="V34" s="2"/>
      <c r="W34" s="4"/>
    </row>
    <row r="35" spans="1:24" ht="14.4" x14ac:dyDescent="0.3">
      <c r="A35" s="400"/>
      <c r="B35" s="107">
        <v>3</v>
      </c>
      <c r="C35" s="33" t="s">
        <v>18</v>
      </c>
      <c r="D35" s="76">
        <v>40352</v>
      </c>
      <c r="E35" s="50" t="s">
        <v>34</v>
      </c>
      <c r="F35" s="77">
        <v>296705.23</v>
      </c>
      <c r="G35" s="77">
        <v>5389316.1699999999</v>
      </c>
      <c r="H35" s="77">
        <v>2413</v>
      </c>
      <c r="I35" s="78">
        <v>4.1500000000000004</v>
      </c>
      <c r="J35" s="5">
        <f t="shared" si="0"/>
        <v>574.75251825002238</v>
      </c>
      <c r="K35" s="22">
        <f t="shared" si="1"/>
        <v>2.3852229507375933</v>
      </c>
      <c r="L35" s="401"/>
      <c r="S35" s="28"/>
      <c r="T35" s="2"/>
      <c r="U35" s="4"/>
      <c r="V35" s="2"/>
      <c r="W35" s="4"/>
    </row>
    <row r="36" spans="1:24" ht="14.4" x14ac:dyDescent="0.3">
      <c r="A36" s="400"/>
      <c r="B36" s="107">
        <v>4</v>
      </c>
      <c r="C36" s="33" t="s">
        <v>18</v>
      </c>
      <c r="D36" s="76">
        <v>40352</v>
      </c>
      <c r="E36" s="50" t="s">
        <v>34</v>
      </c>
      <c r="F36" s="77">
        <v>296830.99</v>
      </c>
      <c r="G36" s="77">
        <v>5389286.5700000003</v>
      </c>
      <c r="H36" s="77">
        <v>2418</v>
      </c>
      <c r="I36" s="78">
        <v>4.03</v>
      </c>
      <c r="J36" s="5">
        <f t="shared" si="0"/>
        <v>573.94505690000449</v>
      </c>
      <c r="K36" s="22">
        <f t="shared" si="1"/>
        <v>2.3129985793070182</v>
      </c>
      <c r="L36" s="401"/>
      <c r="S36" s="28"/>
      <c r="T36" s="2"/>
      <c r="U36" s="4"/>
      <c r="V36" s="2"/>
      <c r="W36" s="4"/>
    </row>
    <row r="37" spans="1:24" x14ac:dyDescent="0.25">
      <c r="A37" s="400"/>
      <c r="B37" s="107">
        <v>5</v>
      </c>
      <c r="C37" s="33" t="s">
        <v>18</v>
      </c>
      <c r="D37" s="76">
        <v>40352</v>
      </c>
      <c r="E37" s="50" t="s">
        <v>34</v>
      </c>
      <c r="F37" s="77">
        <v>296917.58</v>
      </c>
      <c r="G37" s="77">
        <v>5389253.1699999999</v>
      </c>
      <c r="H37" s="77">
        <v>2429</v>
      </c>
      <c r="I37" s="78">
        <v>5.57</v>
      </c>
      <c r="J37" s="5">
        <f t="shared" si="0"/>
        <v>582.85099448935262</v>
      </c>
      <c r="K37" s="22">
        <f t="shared" si="1"/>
        <v>3.2464800393056943</v>
      </c>
      <c r="L37" s="401"/>
    </row>
    <row r="38" spans="1:24" x14ac:dyDescent="0.25">
      <c r="A38" s="400"/>
      <c r="B38" s="107">
        <v>7</v>
      </c>
      <c r="C38" s="33" t="s">
        <v>18</v>
      </c>
      <c r="D38" s="76">
        <v>40352</v>
      </c>
      <c r="E38" s="50" t="s">
        <v>34</v>
      </c>
      <c r="F38" s="77">
        <v>297133.53000000003</v>
      </c>
      <c r="G38" s="77">
        <v>5389195.2699999996</v>
      </c>
      <c r="H38" s="77">
        <v>2479</v>
      </c>
      <c r="I38" s="78">
        <v>4.4000000000000004</v>
      </c>
      <c r="J38" s="5">
        <f t="shared" si="0"/>
        <v>576.36227536169349</v>
      </c>
      <c r="K38" s="22">
        <f t="shared" si="1"/>
        <v>2.5359940115914514</v>
      </c>
      <c r="L38" s="401"/>
      <c r="N38" s="33"/>
      <c r="O38" s="33"/>
      <c r="P38" s="76"/>
      <c r="Q38" s="50"/>
      <c r="R38" s="117"/>
      <c r="S38" s="117"/>
      <c r="T38" s="117"/>
      <c r="U38" s="118"/>
      <c r="V38" s="5"/>
      <c r="W38" s="22"/>
    </row>
    <row r="39" spans="1:24" x14ac:dyDescent="0.25">
      <c r="A39" s="400"/>
      <c r="B39" s="107">
        <v>8</v>
      </c>
      <c r="C39" s="33" t="s">
        <v>18</v>
      </c>
      <c r="D39" s="76">
        <v>40352</v>
      </c>
      <c r="E39" s="50" t="s">
        <v>34</v>
      </c>
      <c r="F39" s="77">
        <v>297184.5</v>
      </c>
      <c r="G39" s="77">
        <v>5389183.0499999998</v>
      </c>
      <c r="H39" s="77">
        <v>2501</v>
      </c>
      <c r="I39" s="78">
        <v>6.27</v>
      </c>
      <c r="J39" s="5">
        <f t="shared" si="0"/>
        <v>586.10872950347107</v>
      </c>
      <c r="K39" s="22">
        <f t="shared" si="1"/>
        <v>3.6749017339867631</v>
      </c>
      <c r="L39" s="401"/>
      <c r="N39" s="33"/>
      <c r="O39" s="33"/>
      <c r="P39" s="76"/>
      <c r="Q39" s="50"/>
      <c r="R39" s="117"/>
      <c r="S39" s="117"/>
      <c r="T39" s="117"/>
      <c r="U39" s="118"/>
      <c r="V39" s="5"/>
      <c r="W39" s="22"/>
    </row>
    <row r="40" spans="1:24" x14ac:dyDescent="0.25">
      <c r="A40" s="400"/>
      <c r="B40" s="107">
        <v>1</v>
      </c>
      <c r="C40" s="33" t="s">
        <v>64</v>
      </c>
      <c r="D40" s="76">
        <v>40352</v>
      </c>
      <c r="E40" s="50" t="s">
        <v>34</v>
      </c>
      <c r="F40" s="77">
        <v>297278.81</v>
      </c>
      <c r="G40" s="77">
        <v>5389939.1200000001</v>
      </c>
      <c r="H40" s="77">
        <v>2299.0348399999998</v>
      </c>
      <c r="I40" s="78">
        <v>6.25</v>
      </c>
      <c r="J40" s="5">
        <f t="shared" si="0"/>
        <v>586.02080930088982</v>
      </c>
      <c r="K40" s="22">
        <f t="shared" si="1"/>
        <v>3.6626300581305617</v>
      </c>
      <c r="L40" s="401"/>
      <c r="N40" s="33"/>
      <c r="O40" s="33"/>
      <c r="P40" s="76"/>
      <c r="Q40" s="50"/>
      <c r="R40" s="117"/>
      <c r="S40" s="117"/>
      <c r="T40" s="117"/>
      <c r="U40" s="118"/>
      <c r="V40" s="5"/>
      <c r="W40" s="22"/>
    </row>
    <row r="41" spans="1:24" x14ac:dyDescent="0.25">
      <c r="A41" s="400"/>
      <c r="B41" s="107">
        <v>2</v>
      </c>
      <c r="C41" s="33" t="s">
        <v>64</v>
      </c>
      <c r="D41" s="76">
        <v>40352</v>
      </c>
      <c r="E41" s="50" t="s">
        <v>34</v>
      </c>
      <c r="F41" s="77">
        <v>297254.81</v>
      </c>
      <c r="G41" s="77">
        <v>5389888.6009999998</v>
      </c>
      <c r="H41" s="77">
        <v>2293.7809900000002</v>
      </c>
      <c r="I41" s="78">
        <v>4.25</v>
      </c>
      <c r="J41" s="5">
        <f t="shared" si="0"/>
        <v>575.40776349142482</v>
      </c>
      <c r="K41" s="22">
        <f t="shared" si="1"/>
        <v>2.4454829948385557</v>
      </c>
      <c r="L41" s="401"/>
      <c r="N41" s="33"/>
      <c r="O41" s="33"/>
      <c r="P41" s="76"/>
      <c r="Q41" s="50"/>
      <c r="R41" s="117"/>
      <c r="S41" s="117"/>
      <c r="T41" s="117"/>
      <c r="U41" s="118"/>
      <c r="V41" s="5"/>
      <c r="W41" s="22"/>
    </row>
    <row r="42" spans="1:24" x14ac:dyDescent="0.25">
      <c r="A42" s="400"/>
      <c r="B42" s="107">
        <v>3</v>
      </c>
      <c r="C42" s="33" t="s">
        <v>64</v>
      </c>
      <c r="D42" s="76">
        <v>40352</v>
      </c>
      <c r="E42" s="50" t="s">
        <v>34</v>
      </c>
      <c r="F42" s="77">
        <v>297207.46000000002</v>
      </c>
      <c r="G42" s="77">
        <v>5389839.102</v>
      </c>
      <c r="H42" s="77">
        <v>2301.3508200000001</v>
      </c>
      <c r="I42" s="78">
        <v>4.5999999999999996</v>
      </c>
      <c r="J42" s="5">
        <f t="shared" si="0"/>
        <v>577.58554341588024</v>
      </c>
      <c r="K42" s="22">
        <f t="shared" si="1"/>
        <v>2.6568934997130489</v>
      </c>
      <c r="L42" s="401"/>
      <c r="N42" s="33"/>
      <c r="O42" s="33"/>
      <c r="P42" s="76"/>
      <c r="Q42" s="50"/>
      <c r="R42" s="117"/>
      <c r="S42" s="117"/>
      <c r="T42" s="117"/>
      <c r="U42" s="118"/>
      <c r="V42" s="5"/>
      <c r="W42" s="22"/>
    </row>
    <row r="43" spans="1:24" x14ac:dyDescent="0.25">
      <c r="A43" s="400"/>
      <c r="B43" s="107">
        <v>4</v>
      </c>
      <c r="C43" s="33" t="s">
        <v>64</v>
      </c>
      <c r="D43" s="76">
        <v>40352</v>
      </c>
      <c r="E43" s="50" t="s">
        <v>34</v>
      </c>
      <c r="F43" s="77">
        <v>297157.12</v>
      </c>
      <c r="G43" s="77">
        <v>5389788.6229999997</v>
      </c>
      <c r="H43" s="77">
        <v>2305.0839799999999</v>
      </c>
      <c r="I43" s="78">
        <v>4.9000000000000004</v>
      </c>
      <c r="J43" s="5">
        <f t="shared" si="0"/>
        <v>579.32416360960326</v>
      </c>
      <c r="K43" s="22">
        <f t="shared" si="1"/>
        <v>2.8386884016870564</v>
      </c>
      <c r="L43" s="401"/>
      <c r="N43" s="33"/>
      <c r="O43" s="33"/>
      <c r="P43" s="76"/>
      <c r="Q43" s="50"/>
      <c r="R43" s="117"/>
      <c r="S43" s="117"/>
      <c r="T43" s="117"/>
      <c r="U43" s="118"/>
      <c r="V43" s="5"/>
      <c r="W43" s="22"/>
      <c r="X43" s="2"/>
    </row>
    <row r="44" spans="1:24" x14ac:dyDescent="0.25">
      <c r="A44" s="400"/>
      <c r="B44" s="107">
        <v>5</v>
      </c>
      <c r="C44" s="33" t="s">
        <v>64</v>
      </c>
      <c r="D44" s="76">
        <v>40352</v>
      </c>
      <c r="E44" s="50" t="s">
        <v>34</v>
      </c>
      <c r="F44" s="77">
        <v>297106.36</v>
      </c>
      <c r="G44" s="77">
        <v>5389739.4550000001</v>
      </c>
      <c r="H44" s="77">
        <v>2304.1771800000001</v>
      </c>
      <c r="I44" s="78">
        <v>3.7</v>
      </c>
      <c r="J44" s="5">
        <f t="shared" si="0"/>
        <v>571.59401086395326</v>
      </c>
      <c r="K44" s="22">
        <f t="shared" si="1"/>
        <v>2.114897840196627</v>
      </c>
      <c r="L44" s="401"/>
      <c r="N44" s="33"/>
      <c r="O44" s="33"/>
      <c r="P44" s="76"/>
      <c r="Q44" s="50"/>
      <c r="R44" s="117"/>
      <c r="S44" s="117"/>
      <c r="T44" s="117"/>
      <c r="U44" s="118"/>
      <c r="V44" s="5"/>
      <c r="W44" s="22"/>
      <c r="X44" s="4"/>
    </row>
    <row r="45" spans="1:24" x14ac:dyDescent="0.25">
      <c r="A45" s="400"/>
      <c r="B45" s="107">
        <v>6</v>
      </c>
      <c r="C45" s="33" t="s">
        <v>64</v>
      </c>
      <c r="D45" s="76">
        <v>40352</v>
      </c>
      <c r="E45" s="50" t="s">
        <v>34</v>
      </c>
      <c r="F45" s="77">
        <v>297057.98</v>
      </c>
      <c r="G45" s="77">
        <v>5389695.8770000003</v>
      </c>
      <c r="H45" s="77">
        <v>2306.1336200000001</v>
      </c>
      <c r="I45" s="78">
        <v>3.6</v>
      </c>
      <c r="J45" s="5">
        <f t="shared" si="0"/>
        <v>570.84001849327058</v>
      </c>
      <c r="K45" s="22">
        <f t="shared" si="1"/>
        <v>2.0550240665757742</v>
      </c>
      <c r="L45" s="401"/>
      <c r="X45" s="4"/>
    </row>
    <row r="46" spans="1:24" ht="14.4" x14ac:dyDescent="0.3">
      <c r="A46" s="400"/>
      <c r="B46" s="107">
        <v>7</v>
      </c>
      <c r="C46" s="33" t="s">
        <v>64</v>
      </c>
      <c r="D46" s="76">
        <v>40352</v>
      </c>
      <c r="E46" s="50" t="s">
        <v>34</v>
      </c>
      <c r="F46" s="77">
        <v>296953.55</v>
      </c>
      <c r="G46" s="77">
        <v>5389610.0889999997</v>
      </c>
      <c r="H46" s="77">
        <v>2314.9747200000002</v>
      </c>
      <c r="I46" s="78">
        <v>4.3</v>
      </c>
      <c r="J46" s="5">
        <f t="shared" si="0"/>
        <v>575.72962680966805</v>
      </c>
      <c r="K46" s="22">
        <f t="shared" si="1"/>
        <v>2.4756373952815722</v>
      </c>
      <c r="L46" s="401"/>
      <c r="S46" s="28"/>
      <c r="T46" s="2"/>
      <c r="U46" s="2"/>
      <c r="V46" s="2"/>
      <c r="W46" s="2"/>
      <c r="X46" s="4"/>
    </row>
    <row r="47" spans="1:24" ht="14.4" x14ac:dyDescent="0.3">
      <c r="A47" s="400"/>
      <c r="B47" s="107">
        <v>8</v>
      </c>
      <c r="C47" s="33" t="s">
        <v>64</v>
      </c>
      <c r="D47" s="76">
        <v>40352</v>
      </c>
      <c r="E47" s="50" t="s">
        <v>34</v>
      </c>
      <c r="F47" s="77">
        <v>296848.39</v>
      </c>
      <c r="G47" s="77">
        <v>5389525.4910000004</v>
      </c>
      <c r="H47" s="77">
        <v>2340.0082499999999</v>
      </c>
      <c r="I47" s="78">
        <v>4.5999999999999996</v>
      </c>
      <c r="J47" s="5">
        <f t="shared" si="0"/>
        <v>577.58554341588024</v>
      </c>
      <c r="K47" s="22">
        <f t="shared" si="1"/>
        <v>2.6568934997130489</v>
      </c>
      <c r="L47" s="401"/>
      <c r="S47" s="28"/>
      <c r="T47" s="2"/>
      <c r="U47" s="4"/>
      <c r="V47" s="2"/>
      <c r="W47" s="4"/>
      <c r="X47" s="4"/>
    </row>
    <row r="48" spans="1:24" ht="14.4" x14ac:dyDescent="0.3">
      <c r="A48" s="400"/>
      <c r="B48" s="107">
        <v>9</v>
      </c>
      <c r="C48" s="33" t="s">
        <v>64</v>
      </c>
      <c r="D48" s="76">
        <v>40352</v>
      </c>
      <c r="E48" s="50" t="s">
        <v>34</v>
      </c>
      <c r="F48" s="77">
        <v>296744.71999999997</v>
      </c>
      <c r="G48" s="77">
        <v>5389436.9170000004</v>
      </c>
      <c r="H48" s="77">
        <v>2361.97741</v>
      </c>
      <c r="I48" s="78">
        <v>3.1</v>
      </c>
      <c r="J48" s="5">
        <f t="shared" si="0"/>
        <v>566.72505470612361</v>
      </c>
      <c r="K48" s="22">
        <f t="shared" si="1"/>
        <v>1.7568476695889834</v>
      </c>
      <c r="L48" s="401"/>
      <c r="S48" s="28"/>
      <c r="T48" s="2"/>
      <c r="U48" s="4"/>
      <c r="V48" s="2"/>
      <c r="W48" s="4"/>
      <c r="X48" s="4"/>
    </row>
    <row r="49" spans="1:24" ht="14.4" x14ac:dyDescent="0.3">
      <c r="A49" s="400"/>
      <c r="B49" s="107">
        <v>10</v>
      </c>
      <c r="C49" s="33" t="s">
        <v>64</v>
      </c>
      <c r="D49" s="76">
        <v>40352</v>
      </c>
      <c r="E49" s="50" t="s">
        <v>34</v>
      </c>
      <c r="F49" s="77">
        <v>296691.92</v>
      </c>
      <c r="G49" s="77">
        <v>5389397.1859999998</v>
      </c>
      <c r="H49" s="77">
        <v>2372.97667</v>
      </c>
      <c r="I49" s="78">
        <v>3.3</v>
      </c>
      <c r="J49" s="5">
        <f t="shared" si="0"/>
        <v>568.44555240989291</v>
      </c>
      <c r="K49" s="22">
        <f t="shared" si="1"/>
        <v>1.8758703229526466</v>
      </c>
      <c r="L49" s="401"/>
      <c r="S49" s="28"/>
      <c r="T49" s="2"/>
      <c r="U49" s="4"/>
      <c r="V49" s="2"/>
      <c r="W49" s="4"/>
      <c r="X49" s="4"/>
    </row>
    <row r="50" spans="1:24" ht="14.4" x14ac:dyDescent="0.3">
      <c r="A50" s="400"/>
      <c r="B50" s="107">
        <v>11</v>
      </c>
      <c r="C50" s="33" t="s">
        <v>64</v>
      </c>
      <c r="D50" s="76">
        <v>40352</v>
      </c>
      <c r="E50" s="50" t="s">
        <v>34</v>
      </c>
      <c r="F50" s="77">
        <v>296474.98</v>
      </c>
      <c r="G50" s="77">
        <v>5389231.1320000002</v>
      </c>
      <c r="H50" s="77">
        <v>2426.5133900000001</v>
      </c>
      <c r="I50" s="78">
        <v>1.67</v>
      </c>
      <c r="J50" s="5">
        <f t="shared" si="0"/>
        <v>549.70239337569046</v>
      </c>
      <c r="K50" s="22">
        <f t="shared" si="1"/>
        <v>0.91800299693740306</v>
      </c>
      <c r="L50" s="401"/>
      <c r="S50" s="28"/>
      <c r="T50" s="2"/>
      <c r="U50" s="4"/>
      <c r="V50" s="2"/>
      <c r="W50" s="4"/>
    </row>
    <row r="51" spans="1:24" ht="14.4" x14ac:dyDescent="0.3">
      <c r="A51" s="400"/>
      <c r="B51" s="107">
        <v>12</v>
      </c>
      <c r="C51" s="33" t="s">
        <v>64</v>
      </c>
      <c r="D51" s="76">
        <v>40352</v>
      </c>
      <c r="E51" s="50" t="s">
        <v>34</v>
      </c>
      <c r="F51" s="77">
        <v>296449.73</v>
      </c>
      <c r="G51" s="77">
        <v>5389208.3609999996</v>
      </c>
      <c r="H51" s="77">
        <v>2434.24748</v>
      </c>
      <c r="I51" s="78">
        <v>4.4000000000000004</v>
      </c>
      <c r="J51" s="5">
        <f t="shared" si="0"/>
        <v>576.36227536169349</v>
      </c>
      <c r="K51" s="22">
        <f t="shared" si="1"/>
        <v>2.5359940115914514</v>
      </c>
      <c r="L51" s="401"/>
      <c r="S51" s="28"/>
      <c r="T51" s="2"/>
      <c r="U51" s="4"/>
      <c r="V51" s="2"/>
      <c r="W51" s="4"/>
    </row>
    <row r="52" spans="1:24" ht="14.4" x14ac:dyDescent="0.3">
      <c r="A52" s="400"/>
      <c r="B52" s="107">
        <v>13</v>
      </c>
      <c r="C52" s="33" t="s">
        <v>64</v>
      </c>
      <c r="D52" s="76">
        <v>40352</v>
      </c>
      <c r="E52" s="50" t="s">
        <v>34</v>
      </c>
      <c r="F52" s="77">
        <v>296423.02</v>
      </c>
      <c r="G52" s="77">
        <v>5389186.1730000004</v>
      </c>
      <c r="H52" s="77">
        <v>2439.46956</v>
      </c>
      <c r="I52" s="78">
        <v>4.8499999999999996</v>
      </c>
      <c r="J52" s="5">
        <f t="shared" si="0"/>
        <v>579.04191498150237</v>
      </c>
      <c r="K52" s="22">
        <f t="shared" si="1"/>
        <v>2.8083532876602861</v>
      </c>
      <c r="L52" s="401"/>
      <c r="S52" s="28"/>
      <c r="T52" s="2"/>
      <c r="U52" s="4"/>
      <c r="V52" s="2"/>
      <c r="W52" s="4"/>
    </row>
    <row r="53" spans="1:24" x14ac:dyDescent="0.25">
      <c r="A53" s="400"/>
      <c r="B53" s="107">
        <v>14</v>
      </c>
      <c r="C53" s="33" t="s">
        <v>64</v>
      </c>
      <c r="D53" s="76">
        <v>40352</v>
      </c>
      <c r="E53" s="50" t="s">
        <v>34</v>
      </c>
      <c r="F53" s="77">
        <v>296394.58</v>
      </c>
      <c r="G53" s="77">
        <v>5389167.2439999999</v>
      </c>
      <c r="H53" s="77">
        <v>2445.5475000000001</v>
      </c>
      <c r="I53" s="78">
        <v>5.15</v>
      </c>
      <c r="J53" s="5">
        <f t="shared" si="0"/>
        <v>580.69355059115912</v>
      </c>
      <c r="K53" s="22">
        <f t="shared" si="1"/>
        <v>2.9905717855444696</v>
      </c>
      <c r="L53" s="401"/>
    </row>
    <row r="54" spans="1:24" x14ac:dyDescent="0.25">
      <c r="A54" s="400"/>
      <c r="B54" s="107">
        <v>1</v>
      </c>
      <c r="C54" s="33" t="s">
        <v>26</v>
      </c>
      <c r="D54" s="76">
        <v>40352</v>
      </c>
      <c r="E54" s="50" t="s">
        <v>34</v>
      </c>
      <c r="F54" s="77">
        <v>297378.7</v>
      </c>
      <c r="G54" s="77">
        <v>5389640.4500000002</v>
      </c>
      <c r="H54" s="77">
        <v>2377</v>
      </c>
      <c r="I54" s="78">
        <v>5.62</v>
      </c>
      <c r="J54" s="5">
        <f t="shared" si="0"/>
        <v>583.0969210590182</v>
      </c>
      <c r="K54" s="22">
        <f t="shared" si="1"/>
        <v>3.2770046963516823</v>
      </c>
      <c r="L54" s="401"/>
    </row>
    <row r="55" spans="1:24" x14ac:dyDescent="0.25">
      <c r="A55" s="400"/>
      <c r="B55" s="107">
        <v>2</v>
      </c>
      <c r="C55" s="33" t="s">
        <v>26</v>
      </c>
      <c r="D55" s="76">
        <v>40352</v>
      </c>
      <c r="E55" s="50" t="s">
        <v>34</v>
      </c>
      <c r="F55" s="77">
        <v>297359.95</v>
      </c>
      <c r="G55" s="77">
        <v>5389618.9699999997</v>
      </c>
      <c r="H55" s="77">
        <v>2374</v>
      </c>
      <c r="I55" s="78">
        <v>5.55</v>
      </c>
      <c r="J55" s="5">
        <f t="shared" si="0"/>
        <v>582.75200517398184</v>
      </c>
      <c r="K55" s="22">
        <f t="shared" si="1"/>
        <v>3.2342736287155991</v>
      </c>
      <c r="L55" s="401"/>
    </row>
    <row r="56" spans="1:24" x14ac:dyDescent="0.25">
      <c r="A56" s="400"/>
      <c r="B56" s="107">
        <v>4</v>
      </c>
      <c r="C56" s="33" t="s">
        <v>26</v>
      </c>
      <c r="D56" s="76">
        <v>40352</v>
      </c>
      <c r="E56" s="50" t="s">
        <v>34</v>
      </c>
      <c r="F56" s="77">
        <v>297312.15999999997</v>
      </c>
      <c r="G56" s="77">
        <v>5389591.2199999997</v>
      </c>
      <c r="H56" s="77">
        <v>2382</v>
      </c>
      <c r="I56" s="78">
        <v>5.35</v>
      </c>
      <c r="J56" s="5">
        <f t="shared" si="0"/>
        <v>581.74202025962495</v>
      </c>
      <c r="K56" s="22">
        <f t="shared" si="1"/>
        <v>3.1123198083889934</v>
      </c>
      <c r="L56" s="401"/>
    </row>
    <row r="57" spans="1:24" x14ac:dyDescent="0.25">
      <c r="A57" s="400"/>
      <c r="B57" s="107">
        <v>5</v>
      </c>
      <c r="C57" s="33" t="s">
        <v>26</v>
      </c>
      <c r="D57" s="76">
        <v>40352</v>
      </c>
      <c r="E57" s="50" t="s">
        <v>34</v>
      </c>
      <c r="F57" s="77">
        <v>297288.08</v>
      </c>
      <c r="G57" s="77">
        <v>5389546.6200000001</v>
      </c>
      <c r="H57" s="77">
        <v>2388</v>
      </c>
      <c r="I57" s="78">
        <v>4.5999999999999996</v>
      </c>
      <c r="J57" s="5">
        <f t="shared" si="0"/>
        <v>577.58554341588024</v>
      </c>
      <c r="K57" s="22">
        <f t="shared" si="1"/>
        <v>2.6568934997130489</v>
      </c>
      <c r="L57" s="401"/>
    </row>
    <row r="58" spans="1:24" x14ac:dyDescent="0.25">
      <c r="A58" s="400"/>
      <c r="B58" s="107">
        <v>6</v>
      </c>
      <c r="C58" s="33" t="s">
        <v>26</v>
      </c>
      <c r="D58" s="76">
        <v>40352</v>
      </c>
      <c r="E58" s="50" t="s">
        <v>34</v>
      </c>
      <c r="F58" s="77">
        <v>297192.90999999997</v>
      </c>
      <c r="G58" s="77">
        <v>5389444.96</v>
      </c>
      <c r="H58" s="77">
        <v>2387</v>
      </c>
      <c r="I58" s="78">
        <v>4.08</v>
      </c>
      <c r="J58" s="5">
        <f t="shared" si="0"/>
        <v>574.28438302422182</v>
      </c>
      <c r="K58" s="22">
        <f t="shared" si="1"/>
        <v>2.3430802827388248</v>
      </c>
      <c r="L58" s="401"/>
    </row>
    <row r="59" spans="1:24" x14ac:dyDescent="0.25">
      <c r="A59" s="400"/>
      <c r="B59" s="107">
        <v>7</v>
      </c>
      <c r="C59" s="33" t="s">
        <v>26</v>
      </c>
      <c r="D59" s="76">
        <v>40352</v>
      </c>
      <c r="E59" s="50" t="s">
        <v>34</v>
      </c>
      <c r="F59" s="77">
        <v>297097.88</v>
      </c>
      <c r="G59" s="77">
        <v>5389343.1900000004</v>
      </c>
      <c r="H59" s="77">
        <v>2409</v>
      </c>
      <c r="I59" s="78">
        <v>4.43</v>
      </c>
      <c r="J59" s="5">
        <f t="shared" si="0"/>
        <v>576.54926815366582</v>
      </c>
      <c r="K59" s="22">
        <f t="shared" si="1"/>
        <v>2.5541132579207395</v>
      </c>
      <c r="L59" s="401"/>
    </row>
    <row r="60" spans="1:24" x14ac:dyDescent="0.25">
      <c r="A60" s="400"/>
      <c r="B60" s="107">
        <v>8</v>
      </c>
      <c r="C60" s="33" t="s">
        <v>26</v>
      </c>
      <c r="D60" s="76">
        <v>40352</v>
      </c>
      <c r="E60" s="50" t="s">
        <v>34</v>
      </c>
      <c r="F60" s="77">
        <v>297000.71999999997</v>
      </c>
      <c r="G60" s="77">
        <v>5389243.0999999996</v>
      </c>
      <c r="H60" s="77">
        <v>2434</v>
      </c>
      <c r="I60" s="78">
        <v>3.53</v>
      </c>
      <c r="J60" s="5">
        <f t="shared" si="0"/>
        <v>570.29965611054115</v>
      </c>
      <c r="K60" s="22">
        <f t="shared" si="1"/>
        <v>2.0131577860702099</v>
      </c>
      <c r="L60" s="401"/>
    </row>
    <row r="61" spans="1:24" x14ac:dyDescent="0.25">
      <c r="A61" s="400"/>
      <c r="B61" s="107">
        <v>9</v>
      </c>
      <c r="C61" s="33" t="s">
        <v>26</v>
      </c>
      <c r="D61" s="76">
        <v>40352</v>
      </c>
      <c r="E61" s="50" t="s">
        <v>34</v>
      </c>
      <c r="F61" s="77">
        <v>296900.67</v>
      </c>
      <c r="G61" s="77">
        <v>5389143.9800000004</v>
      </c>
      <c r="H61" s="77">
        <v>2460</v>
      </c>
      <c r="I61" s="78">
        <v>4.37</v>
      </c>
      <c r="J61" s="5">
        <f t="shared" si="0"/>
        <v>576.17400324762934</v>
      </c>
      <c r="K61" s="22">
        <f t="shared" si="1"/>
        <v>2.5178803941921402</v>
      </c>
      <c r="L61" s="401"/>
    </row>
    <row r="62" spans="1:24" x14ac:dyDescent="0.25">
      <c r="A62" s="400"/>
      <c r="B62" s="107">
        <v>10</v>
      </c>
      <c r="C62" s="33" t="s">
        <v>26</v>
      </c>
      <c r="D62" s="76">
        <v>40352</v>
      </c>
      <c r="E62" s="50" t="s">
        <v>34</v>
      </c>
      <c r="F62" s="77">
        <v>296799.78000000003</v>
      </c>
      <c r="G62" s="77">
        <v>5389050.9100000001</v>
      </c>
      <c r="H62" s="77">
        <v>2492</v>
      </c>
      <c r="I62" s="78">
        <v>5.3</v>
      </c>
      <c r="J62" s="5">
        <f t="shared" si="0"/>
        <v>581.48362399493772</v>
      </c>
      <c r="K62" s="22">
        <f t="shared" si="1"/>
        <v>3.0818632071731695</v>
      </c>
      <c r="L62" s="401"/>
    </row>
    <row r="63" spans="1:24" x14ac:dyDescent="0.25">
      <c r="A63" s="400"/>
      <c r="B63" s="107">
        <v>13</v>
      </c>
      <c r="C63" s="33" t="s">
        <v>26</v>
      </c>
      <c r="D63" s="76">
        <v>40352</v>
      </c>
      <c r="E63" s="50" t="s">
        <v>34</v>
      </c>
      <c r="F63" s="77">
        <v>296643.89</v>
      </c>
      <c r="G63" s="77">
        <v>5388912.6299999999</v>
      </c>
      <c r="H63" s="77">
        <v>2536</v>
      </c>
      <c r="I63" s="78">
        <v>5.33</v>
      </c>
      <c r="J63" s="5">
        <f t="shared" si="0"/>
        <v>581.63895272341358</v>
      </c>
      <c r="K63" s="22">
        <f t="shared" si="1"/>
        <v>3.1001356180157944</v>
      </c>
      <c r="L63" s="401"/>
    </row>
    <row r="64" spans="1:24" x14ac:dyDescent="0.25">
      <c r="A64" s="400"/>
      <c r="B64" s="107">
        <v>14</v>
      </c>
      <c r="C64" s="33" t="s">
        <v>26</v>
      </c>
      <c r="D64" s="76">
        <v>40352</v>
      </c>
      <c r="E64" s="50" t="s">
        <v>34</v>
      </c>
      <c r="F64" s="77">
        <v>296593.89</v>
      </c>
      <c r="G64" s="77">
        <v>5388937.6299999999</v>
      </c>
      <c r="H64" s="77" t="s">
        <v>65</v>
      </c>
      <c r="I64" s="78">
        <v>7</v>
      </c>
      <c r="J64" s="5">
        <f t="shared" si="0"/>
        <v>589.13950139185317</v>
      </c>
      <c r="K64" s="22">
        <f t="shared" si="1"/>
        <v>4.1239765097429721</v>
      </c>
      <c r="L64" s="401"/>
    </row>
    <row r="65" spans="1:12" x14ac:dyDescent="0.25">
      <c r="A65" s="400"/>
      <c r="B65" s="107">
        <v>2</v>
      </c>
      <c r="C65" s="33" t="s">
        <v>66</v>
      </c>
      <c r="D65" s="76">
        <v>40352</v>
      </c>
      <c r="E65" s="50" t="s">
        <v>34</v>
      </c>
      <c r="F65" s="77">
        <v>296965.92</v>
      </c>
      <c r="G65" s="77">
        <v>5389436.2039999999</v>
      </c>
      <c r="H65" s="77">
        <v>2362.0762100000002</v>
      </c>
      <c r="I65" s="78">
        <v>4.5999999999999996</v>
      </c>
      <c r="J65" s="5">
        <f t="shared" si="0"/>
        <v>577.58554341588024</v>
      </c>
      <c r="K65" s="22">
        <f t="shared" si="1"/>
        <v>2.6568934997130489</v>
      </c>
      <c r="L65" s="401"/>
    </row>
    <row r="66" spans="1:12" x14ac:dyDescent="0.25">
      <c r="A66" s="400"/>
      <c r="B66" s="107">
        <v>3</v>
      </c>
      <c r="C66" s="33" t="s">
        <v>66</v>
      </c>
      <c r="D66" s="76">
        <v>40352</v>
      </c>
      <c r="E66" s="50" t="s">
        <v>34</v>
      </c>
      <c r="F66" s="77">
        <v>297174</v>
      </c>
      <c r="G66" s="77">
        <v>5389591.6950000003</v>
      </c>
      <c r="H66" s="77">
        <v>2347.5700299999999</v>
      </c>
      <c r="I66" s="78">
        <v>4.4000000000000004</v>
      </c>
      <c r="J66" s="5">
        <f t="shared" si="0"/>
        <v>576.36227536169349</v>
      </c>
      <c r="K66" s="22">
        <f t="shared" si="1"/>
        <v>2.5359940115914514</v>
      </c>
      <c r="L66" s="401"/>
    </row>
    <row r="67" spans="1:12" x14ac:dyDescent="0.25">
      <c r="A67" s="400"/>
      <c r="B67" s="107">
        <v>1</v>
      </c>
      <c r="C67" s="33" t="s">
        <v>67</v>
      </c>
      <c r="D67" s="76">
        <v>40352</v>
      </c>
      <c r="E67" s="50" t="s">
        <v>34</v>
      </c>
      <c r="F67" s="77">
        <v>296523.87</v>
      </c>
      <c r="G67" s="77">
        <v>5388962.4299999997</v>
      </c>
      <c r="H67" s="77">
        <v>2529</v>
      </c>
      <c r="I67" s="78">
        <v>7</v>
      </c>
      <c r="J67" s="5">
        <f t="shared" si="0"/>
        <v>589.13950139185317</v>
      </c>
      <c r="K67" s="22">
        <f t="shared" si="1"/>
        <v>4.1239765097429721</v>
      </c>
      <c r="L67" s="401"/>
    </row>
    <row r="68" spans="1:12" x14ac:dyDescent="0.25">
      <c r="A68" s="400"/>
      <c r="B68" s="107">
        <v>2</v>
      </c>
      <c r="C68" s="33" t="s">
        <v>67</v>
      </c>
      <c r="D68" s="76">
        <v>40352</v>
      </c>
      <c r="E68" s="50" t="s">
        <v>34</v>
      </c>
      <c r="F68" s="77">
        <v>296570.53000000003</v>
      </c>
      <c r="G68" s="77">
        <v>5389010.6200000001</v>
      </c>
      <c r="H68" s="77">
        <v>2504</v>
      </c>
      <c r="I68" s="78">
        <v>5.42</v>
      </c>
      <c r="J68" s="5">
        <f t="shared" si="0"/>
        <v>582.09974674541138</v>
      </c>
      <c r="K68" s="22">
        <f t="shared" si="1"/>
        <v>3.1549806273601297</v>
      </c>
      <c r="L68" s="401"/>
    </row>
    <row r="69" spans="1:12" x14ac:dyDescent="0.25">
      <c r="A69" s="400"/>
      <c r="B69" s="107">
        <v>3</v>
      </c>
      <c r="C69" s="33" t="s">
        <v>67</v>
      </c>
      <c r="D69" s="76">
        <v>40352</v>
      </c>
      <c r="E69" s="50" t="s">
        <v>34</v>
      </c>
      <c r="F69" s="77">
        <v>296596.94</v>
      </c>
      <c r="G69" s="77">
        <v>5389034.79</v>
      </c>
      <c r="H69" s="77">
        <v>2494</v>
      </c>
      <c r="I69" s="78">
        <v>4.92</v>
      </c>
      <c r="J69" s="5">
        <f t="shared" ref="J69:J74" si="2">(LN(I69)*27.519)+535.59</f>
        <v>579.43625745094562</v>
      </c>
      <c r="K69" s="22">
        <f t="shared" ref="K69:K75" si="3">I69*(J69/1000)</f>
        <v>2.8508263866586523</v>
      </c>
      <c r="L69" s="401"/>
    </row>
    <row r="70" spans="1:12" x14ac:dyDescent="0.25">
      <c r="A70" s="400"/>
      <c r="B70" s="107">
        <v>4</v>
      </c>
      <c r="C70" s="33" t="s">
        <v>67</v>
      </c>
      <c r="D70" s="76">
        <v>40352</v>
      </c>
      <c r="E70" s="50" t="s">
        <v>34</v>
      </c>
      <c r="F70" s="77">
        <v>296645.78999999998</v>
      </c>
      <c r="G70" s="77">
        <v>5389084.6699999999</v>
      </c>
      <c r="H70" s="77">
        <v>2491</v>
      </c>
      <c r="I70" s="78">
        <v>2.8</v>
      </c>
      <c r="J70" s="5">
        <f t="shared" si="2"/>
        <v>563.92409674140833</v>
      </c>
      <c r="K70" s="22">
        <f t="shared" si="3"/>
        <v>1.5789874708759433</v>
      </c>
      <c r="L70" s="401"/>
    </row>
    <row r="71" spans="1:12" x14ac:dyDescent="0.25">
      <c r="A71" s="400"/>
      <c r="B71" s="107">
        <v>6</v>
      </c>
      <c r="C71" s="33" t="s">
        <v>67</v>
      </c>
      <c r="D71" s="76">
        <v>40352</v>
      </c>
      <c r="E71" s="50" t="s">
        <v>34</v>
      </c>
      <c r="F71" s="77">
        <v>296876.09999999998</v>
      </c>
      <c r="G71" s="77">
        <v>5389337.9500000002</v>
      </c>
      <c r="H71" s="77">
        <v>2398</v>
      </c>
      <c r="I71" s="78">
        <v>4.5199999999999996</v>
      </c>
      <c r="J71" s="5">
        <f t="shared" si="2"/>
        <v>577.1027415585969</v>
      </c>
      <c r="K71" s="22">
        <f t="shared" si="3"/>
        <v>2.6085043918448574</v>
      </c>
      <c r="L71" s="401"/>
    </row>
    <row r="72" spans="1:12" x14ac:dyDescent="0.25">
      <c r="A72" s="400"/>
      <c r="B72" s="107">
        <v>8</v>
      </c>
      <c r="C72" s="33" t="s">
        <v>67</v>
      </c>
      <c r="D72" s="76">
        <v>40352</v>
      </c>
      <c r="E72" s="50" t="s">
        <v>34</v>
      </c>
      <c r="F72" s="77">
        <v>297069.23</v>
      </c>
      <c r="G72" s="77">
        <v>5389519.4800000004</v>
      </c>
      <c r="H72" s="77">
        <v>2353</v>
      </c>
      <c r="I72" s="78">
        <v>4.13</v>
      </c>
      <c r="J72" s="5">
        <f t="shared" si="2"/>
        <v>574.6195759624884</v>
      </c>
      <c r="K72" s="22">
        <f t="shared" si="3"/>
        <v>2.3731788487250767</v>
      </c>
      <c r="L72" s="401"/>
    </row>
    <row r="73" spans="1:12" x14ac:dyDescent="0.25">
      <c r="A73" s="400"/>
      <c r="B73" s="107">
        <v>10</v>
      </c>
      <c r="C73" s="33" t="s">
        <v>67</v>
      </c>
      <c r="D73" s="76">
        <v>40352</v>
      </c>
      <c r="E73" s="50" t="s">
        <v>34</v>
      </c>
      <c r="F73" s="77">
        <v>297270.96000000002</v>
      </c>
      <c r="G73" s="77">
        <v>5389664.3700000001</v>
      </c>
      <c r="H73" s="77">
        <v>2371</v>
      </c>
      <c r="I73" s="78">
        <v>4.63</v>
      </c>
      <c r="J73" s="5">
        <f t="shared" si="2"/>
        <v>577.76443245319285</v>
      </c>
      <c r="K73" s="22">
        <f t="shared" si="3"/>
        <v>2.6750493222582827</v>
      </c>
      <c r="L73" s="401"/>
    </row>
    <row r="74" spans="1:12" x14ac:dyDescent="0.25">
      <c r="A74" s="400"/>
      <c r="B74" s="107">
        <v>12</v>
      </c>
      <c r="C74" s="33" t="s">
        <v>67</v>
      </c>
      <c r="D74" s="76">
        <v>40352</v>
      </c>
      <c r="E74" s="50" t="s">
        <v>34</v>
      </c>
      <c r="F74" s="77">
        <v>297344.09999999998</v>
      </c>
      <c r="G74" s="77">
        <v>5389724.6399999997</v>
      </c>
      <c r="H74" s="77">
        <v>2375</v>
      </c>
      <c r="I74" s="78">
        <v>5.27</v>
      </c>
      <c r="J74" s="5">
        <f t="shared" si="2"/>
        <v>581.32741354710345</v>
      </c>
      <c r="K74" s="22">
        <f t="shared" si="3"/>
        <v>3.0635954693932352</v>
      </c>
      <c r="L74" s="401"/>
    </row>
    <row r="75" spans="1:12" x14ac:dyDescent="0.25">
      <c r="A75" s="400"/>
      <c r="B75" s="1" t="s">
        <v>31</v>
      </c>
      <c r="C75" s="1" t="s">
        <v>31</v>
      </c>
      <c r="D75" s="76">
        <v>42178</v>
      </c>
      <c r="E75" s="50" t="s">
        <v>34</v>
      </c>
      <c r="F75" s="74">
        <v>296530.071</v>
      </c>
      <c r="G75" s="73">
        <v>5389175.8899999997</v>
      </c>
      <c r="H75" s="74">
        <v>2458.5740000000001</v>
      </c>
      <c r="I75" s="75">
        <v>0</v>
      </c>
      <c r="J75" s="5">
        <v>0</v>
      </c>
      <c r="K75" s="22">
        <f t="shared" si="3"/>
        <v>0</v>
      </c>
      <c r="L75" s="401"/>
    </row>
    <row r="76" spans="1:12" x14ac:dyDescent="0.25">
      <c r="A76" s="400"/>
      <c r="B76" s="63"/>
      <c r="C76" s="63"/>
      <c r="D76" s="63"/>
      <c r="E76" s="63"/>
      <c r="F76" s="64"/>
      <c r="G76" s="64"/>
      <c r="H76" s="64"/>
      <c r="I76" s="65"/>
      <c r="J76" s="90"/>
      <c r="K76" s="90"/>
      <c r="L76" s="401"/>
    </row>
    <row r="77" spans="1:12" ht="14.4" x14ac:dyDescent="0.3">
      <c r="G77" s="28" t="s">
        <v>19</v>
      </c>
      <c r="H77" s="2">
        <f>COUNT(H5:H75)</f>
        <v>70</v>
      </c>
      <c r="I77" s="2">
        <f>COUNT(I5:I75)</f>
        <v>71</v>
      </c>
      <c r="J77" s="2">
        <f>COUNT(J5:J75)</f>
        <v>71</v>
      </c>
      <c r="K77" s="2">
        <f>COUNT(K5:K75)</f>
        <v>71</v>
      </c>
    </row>
    <row r="78" spans="1:12" ht="14.4" x14ac:dyDescent="0.3">
      <c r="G78" s="28" t="s">
        <v>20</v>
      </c>
      <c r="H78" s="2">
        <f>AVERAGE(H5:H75)</f>
        <v>2419.8795659999996</v>
      </c>
      <c r="I78" s="4">
        <f>AVERAGE(I5:I75)</f>
        <v>4.6846478873239432</v>
      </c>
      <c r="J78" s="2">
        <f>AVERAGE(J5:J75)</f>
        <v>569.64558056394128</v>
      </c>
      <c r="K78" s="4">
        <f>AVERAGE(K5:K75)</f>
        <v>2.7130091159802618</v>
      </c>
    </row>
    <row r="79" spans="1:12" ht="14.4" x14ac:dyDescent="0.3">
      <c r="G79" s="28" t="s">
        <v>21</v>
      </c>
      <c r="H79" s="2">
        <f>MEDIAN(H5:H75)</f>
        <v>2411.6264499999997</v>
      </c>
      <c r="I79" s="4">
        <f>MEDIAN(I5:I75)</f>
        <v>4.5999999999999996</v>
      </c>
      <c r="J79" s="2">
        <f>MEDIAN(J5:J75)</f>
        <v>577.58554341588024</v>
      </c>
      <c r="K79" s="4">
        <f>MEDIAN(K5:K75)</f>
        <v>2.6568934997130489</v>
      </c>
    </row>
    <row r="80" spans="1:12" ht="14.4" x14ac:dyDescent="0.3">
      <c r="G80" s="28" t="s">
        <v>22</v>
      </c>
      <c r="H80" s="2">
        <f>STDEV(H5:H75)</f>
        <v>76.035999070269185</v>
      </c>
      <c r="I80" s="4">
        <f>STDEV(I5:I75)</f>
        <v>1.1645512084501137</v>
      </c>
      <c r="J80" s="2">
        <f>STDEV(J5:J75)</f>
        <v>68.869715010950245</v>
      </c>
      <c r="K80" s="4">
        <f>STDEV(K5:K75)</f>
        <v>0.69792088470008451</v>
      </c>
    </row>
    <row r="81" spans="7:11" ht="14.4" x14ac:dyDescent="0.3">
      <c r="G81" s="28" t="s">
        <v>23</v>
      </c>
      <c r="H81" s="2">
        <f>MIN(H5:H75)</f>
        <v>2293.7809900000002</v>
      </c>
      <c r="I81" s="4">
        <f>MIN(I5:I75)</f>
        <v>0</v>
      </c>
      <c r="J81" s="2">
        <f>MIN(J5:J75)</f>
        <v>0</v>
      </c>
      <c r="K81" s="4">
        <f>MIN(K5:K75)</f>
        <v>0</v>
      </c>
    </row>
    <row r="82" spans="7:11" ht="14.4" x14ac:dyDescent="0.3">
      <c r="G82" s="28" t="s">
        <v>24</v>
      </c>
      <c r="H82" s="2">
        <f>MAX(H5:H75)</f>
        <v>2564.48297</v>
      </c>
      <c r="I82" s="4">
        <f>MAX(I5:I75)</f>
        <v>7</v>
      </c>
      <c r="J82" s="2">
        <f>MAX(J5:J75)</f>
        <v>589.13950139185317</v>
      </c>
      <c r="K82" s="4">
        <f>MAX(K5:K75)</f>
        <v>4.1239765097429721</v>
      </c>
    </row>
    <row r="83" spans="7:11" ht="14.4" x14ac:dyDescent="0.3">
      <c r="G83" s="28" t="s">
        <v>25</v>
      </c>
      <c r="H83" s="2">
        <f>H82-H81</f>
        <v>270.70197999999982</v>
      </c>
      <c r="I83" s="4">
        <f>I82-I81</f>
        <v>7</v>
      </c>
      <c r="J83" s="2">
        <f>J82-J81</f>
        <v>589.13950139185317</v>
      </c>
      <c r="K83" s="4">
        <f>K82-K81</f>
        <v>4.1239765097429721</v>
      </c>
    </row>
  </sheetData>
  <mergeCells count="2">
    <mergeCell ref="B3:K3"/>
    <mergeCell ref="B1:K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showGridLines="0" workbookViewId="0">
      <selection activeCell="B1" sqref="B1:K39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33203125" style="33" customWidth="1"/>
    <col min="4" max="4" width="9.88671875" style="33" customWidth="1"/>
    <col min="5" max="5" width="10.88671875" style="33" customWidth="1"/>
    <col min="6" max="6" width="10" style="5" customWidth="1"/>
    <col min="7" max="7" width="9.33203125" style="5" customWidth="1"/>
    <col min="8" max="8" width="7.6640625" style="5" customWidth="1"/>
    <col min="9" max="9" width="9.109375" style="22" customWidth="1"/>
    <col min="10" max="10" width="7.6640625" style="7" customWidth="1"/>
    <col min="11" max="11" width="6.6640625" style="7" customWidth="1"/>
    <col min="12" max="12" width="9.6640625" style="7" bestFit="1" customWidth="1"/>
    <col min="13" max="14" width="9.109375" style="7"/>
    <col min="15" max="16" width="13.5546875" style="7" customWidth="1"/>
    <col min="17" max="16384" width="9.109375" style="7"/>
  </cols>
  <sheetData>
    <row r="1" spans="1:23" ht="15" customHeight="1" x14ac:dyDescent="0.25">
      <c r="B1" s="476" t="s">
        <v>133</v>
      </c>
      <c r="C1" s="476"/>
      <c r="D1" s="476"/>
      <c r="E1" s="476"/>
      <c r="F1" s="476"/>
      <c r="G1" s="476"/>
      <c r="H1" s="476"/>
      <c r="I1" s="476"/>
      <c r="J1" s="476"/>
      <c r="K1" s="476"/>
    </row>
    <row r="2" spans="1:23" ht="15" customHeight="1" x14ac:dyDescent="0.25">
      <c r="B2" s="3" t="s">
        <v>126</v>
      </c>
    </row>
    <row r="3" spans="1:23" ht="20.399999999999999" x14ac:dyDescent="0.25">
      <c r="A3" s="400"/>
      <c r="B3" s="423">
        <v>2011</v>
      </c>
      <c r="C3" s="423"/>
      <c r="D3" s="423"/>
      <c r="E3" s="423"/>
      <c r="F3" s="423"/>
      <c r="G3" s="423"/>
      <c r="H3" s="423"/>
      <c r="I3" s="423"/>
      <c r="J3" s="423"/>
      <c r="K3" s="423"/>
      <c r="L3" s="401"/>
    </row>
    <row r="4" spans="1:23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6" t="s">
        <v>9</v>
      </c>
      <c r="K4" s="45" t="s">
        <v>10</v>
      </c>
      <c r="L4" s="411"/>
      <c r="N4" s="15"/>
      <c r="O4" s="15"/>
      <c r="P4" s="16"/>
      <c r="Q4" s="16"/>
      <c r="R4" s="17"/>
      <c r="S4" s="17"/>
      <c r="T4" s="17"/>
      <c r="U4" s="18"/>
      <c r="V4" s="18"/>
      <c r="W4" s="17"/>
    </row>
    <row r="5" spans="1:23" ht="14.4" thickTop="1" x14ac:dyDescent="0.25">
      <c r="A5" s="400"/>
      <c r="B5" s="119" t="s">
        <v>11</v>
      </c>
      <c r="C5" s="33" t="s">
        <v>12</v>
      </c>
      <c r="D5" s="120">
        <v>40718</v>
      </c>
      <c r="E5" s="33" t="s">
        <v>34</v>
      </c>
      <c r="F5" s="121">
        <v>296741</v>
      </c>
      <c r="G5" s="121">
        <v>5389397</v>
      </c>
      <c r="H5" s="122">
        <v>2380</v>
      </c>
      <c r="I5" s="123">
        <v>6.6</v>
      </c>
      <c r="J5" s="5">
        <f t="shared" ref="J5:J31" si="0">(LN(I5)*27.519)+535.59</f>
        <v>587.52026967172208</v>
      </c>
      <c r="K5" s="22">
        <f t="shared" ref="K5:K31" si="1">I5*(J5/1000)</f>
        <v>3.8776337798333658</v>
      </c>
      <c r="L5" s="401"/>
      <c r="N5" s="107"/>
      <c r="O5" s="33"/>
      <c r="P5" s="76"/>
      <c r="Q5" s="33"/>
      <c r="R5" s="77"/>
      <c r="S5" s="77"/>
      <c r="T5" s="77"/>
      <c r="U5" s="78"/>
      <c r="V5" s="5"/>
      <c r="W5" s="22"/>
    </row>
    <row r="6" spans="1:23" x14ac:dyDescent="0.25">
      <c r="A6" s="400"/>
      <c r="B6" s="119" t="s">
        <v>59</v>
      </c>
      <c r="C6" s="33" t="s">
        <v>12</v>
      </c>
      <c r="D6" s="120">
        <v>40718</v>
      </c>
      <c r="E6" s="33" t="s">
        <v>34</v>
      </c>
      <c r="F6" s="121">
        <v>296992</v>
      </c>
      <c r="G6" s="121">
        <v>5389597</v>
      </c>
      <c r="H6" s="122">
        <v>2324</v>
      </c>
      <c r="I6" s="124">
        <v>6.5633333333333335</v>
      </c>
      <c r="J6" s="5">
        <f t="shared" si="0"/>
        <v>587.36696008300612</v>
      </c>
      <c r="K6" s="22">
        <f t="shared" si="1"/>
        <v>3.8550851480114638</v>
      </c>
      <c r="L6" s="401"/>
      <c r="N6" s="107"/>
      <c r="O6" s="33"/>
      <c r="P6" s="76"/>
      <c r="Q6" s="33"/>
      <c r="R6" s="77"/>
      <c r="S6" s="77"/>
      <c r="T6" s="77"/>
      <c r="U6" s="78"/>
      <c r="V6" s="5"/>
      <c r="W6" s="22"/>
    </row>
    <row r="7" spans="1:23" x14ac:dyDescent="0.25">
      <c r="A7" s="400"/>
      <c r="B7" s="119" t="s">
        <v>15</v>
      </c>
      <c r="C7" s="33" t="s">
        <v>12</v>
      </c>
      <c r="D7" s="120">
        <v>40718</v>
      </c>
      <c r="E7" s="33" t="s">
        <v>34</v>
      </c>
      <c r="F7" s="121">
        <v>296714</v>
      </c>
      <c r="G7" s="121">
        <v>5389170</v>
      </c>
      <c r="H7" s="122">
        <v>2464</v>
      </c>
      <c r="I7" s="124">
        <v>7.65</v>
      </c>
      <c r="J7" s="5">
        <f t="shared" si="0"/>
        <v>591.5830647228662</v>
      </c>
      <c r="K7" s="22">
        <f t="shared" si="1"/>
        <v>4.5256104451299262</v>
      </c>
      <c r="L7" s="401"/>
      <c r="N7" s="107"/>
      <c r="O7" s="33"/>
      <c r="P7" s="76"/>
      <c r="Q7" s="33"/>
      <c r="R7" s="77"/>
      <c r="S7" s="77"/>
      <c r="T7" s="77"/>
      <c r="U7" s="78"/>
      <c r="V7" s="5"/>
      <c r="W7" s="22"/>
    </row>
    <row r="8" spans="1:23" x14ac:dyDescent="0.25">
      <c r="A8" s="400"/>
      <c r="B8" s="119" t="s">
        <v>16</v>
      </c>
      <c r="C8" s="33" t="s">
        <v>12</v>
      </c>
      <c r="D8" s="120">
        <v>40718</v>
      </c>
      <c r="E8" s="33" t="s">
        <v>34</v>
      </c>
      <c r="F8" s="121">
        <v>296687</v>
      </c>
      <c r="G8" s="121">
        <v>5388900</v>
      </c>
      <c r="H8" s="122">
        <v>2549</v>
      </c>
      <c r="I8" s="124">
        <v>8.5500000000000007</v>
      </c>
      <c r="J8" s="5">
        <f t="shared" si="0"/>
        <v>594.64388297546441</v>
      </c>
      <c r="K8" s="22">
        <f t="shared" si="1"/>
        <v>5.0842051994402215</v>
      </c>
      <c r="L8" s="420"/>
      <c r="N8" s="107"/>
      <c r="O8" s="33"/>
      <c r="P8" s="76"/>
      <c r="Q8" s="33"/>
      <c r="R8" s="77"/>
      <c r="S8" s="77"/>
      <c r="T8" s="77"/>
      <c r="U8" s="78"/>
      <c r="V8" s="5"/>
      <c r="W8" s="22"/>
    </row>
    <row r="9" spans="1:23" x14ac:dyDescent="0.25">
      <c r="A9" s="400"/>
      <c r="B9" s="119" t="s">
        <v>44</v>
      </c>
      <c r="C9" s="33" t="s">
        <v>12</v>
      </c>
      <c r="D9" s="120">
        <v>40718</v>
      </c>
      <c r="E9" s="33" t="s">
        <v>34</v>
      </c>
      <c r="F9" s="121">
        <v>296440</v>
      </c>
      <c r="G9" s="121">
        <v>5389172</v>
      </c>
      <c r="H9" s="122">
        <v>2461</v>
      </c>
      <c r="I9" s="124">
        <v>5.9666666666666659</v>
      </c>
      <c r="J9" s="5">
        <f t="shared" si="0"/>
        <v>584.74411924497088</v>
      </c>
      <c r="K9" s="22">
        <f t="shared" si="1"/>
        <v>3.4889732448283253</v>
      </c>
      <c r="L9" s="401"/>
      <c r="N9" s="107"/>
      <c r="O9" s="33"/>
      <c r="P9" s="76"/>
      <c r="Q9" s="33"/>
      <c r="R9" s="77"/>
      <c r="S9" s="77"/>
      <c r="T9" s="77"/>
      <c r="U9" s="78"/>
      <c r="V9" s="5"/>
      <c r="W9" s="22"/>
    </row>
    <row r="10" spans="1:23" x14ac:dyDescent="0.25">
      <c r="A10" s="400"/>
      <c r="B10" s="119" t="s">
        <v>53</v>
      </c>
      <c r="C10" s="33" t="s">
        <v>12</v>
      </c>
      <c r="D10" s="120">
        <v>40718</v>
      </c>
      <c r="E10" s="33" t="s">
        <v>34</v>
      </c>
      <c r="F10" s="121">
        <v>297155</v>
      </c>
      <c r="G10" s="121">
        <v>5389566</v>
      </c>
      <c r="H10" s="122">
        <v>2352</v>
      </c>
      <c r="I10" s="124">
        <v>6.0733333333333341</v>
      </c>
      <c r="J10" s="5">
        <f t="shared" si="0"/>
        <v>585.23173333146201</v>
      </c>
      <c r="K10" s="22">
        <f t="shared" si="1"/>
        <v>3.5543073937664134</v>
      </c>
      <c r="L10" s="401"/>
      <c r="N10" s="107"/>
      <c r="O10" s="33"/>
      <c r="P10" s="76"/>
      <c r="Q10" s="33"/>
      <c r="R10" s="77"/>
      <c r="S10" s="77"/>
      <c r="T10" s="77"/>
      <c r="U10" s="78"/>
      <c r="V10" s="5"/>
      <c r="W10" s="22"/>
    </row>
    <row r="11" spans="1:23" x14ac:dyDescent="0.25">
      <c r="A11" s="400"/>
      <c r="B11" s="119" t="s">
        <v>36</v>
      </c>
      <c r="C11" s="33" t="s">
        <v>12</v>
      </c>
      <c r="D11" s="120">
        <v>40718</v>
      </c>
      <c r="E11" s="33" t="s">
        <v>34</v>
      </c>
      <c r="F11" s="121">
        <v>296997</v>
      </c>
      <c r="G11" s="121">
        <v>5389120</v>
      </c>
      <c r="H11" s="122">
        <v>2486</v>
      </c>
      <c r="I11" s="124">
        <v>7.1333333333333337</v>
      </c>
      <c r="J11" s="5">
        <f t="shared" si="0"/>
        <v>589.65874321142553</v>
      </c>
      <c r="K11" s="22">
        <f t="shared" si="1"/>
        <v>4.2062323682415022</v>
      </c>
      <c r="L11" s="401"/>
      <c r="N11" s="107"/>
      <c r="O11" s="33"/>
      <c r="P11" s="76"/>
      <c r="Q11" s="33"/>
      <c r="R11" s="77"/>
      <c r="S11" s="77"/>
      <c r="T11" s="77"/>
      <c r="U11" s="78"/>
      <c r="V11" s="5"/>
      <c r="W11" s="22"/>
    </row>
    <row r="12" spans="1:23" x14ac:dyDescent="0.25">
      <c r="A12" s="400"/>
      <c r="B12" s="107">
        <v>1</v>
      </c>
      <c r="C12" s="33" t="s">
        <v>14</v>
      </c>
      <c r="D12" s="76">
        <v>40718</v>
      </c>
      <c r="E12" s="33" t="s">
        <v>34</v>
      </c>
      <c r="F12" s="77">
        <v>296644</v>
      </c>
      <c r="G12" s="77">
        <v>5388761</v>
      </c>
      <c r="H12" s="77">
        <v>2620.1</v>
      </c>
      <c r="I12" s="78">
        <v>8.5</v>
      </c>
      <c r="J12" s="5">
        <f t="shared" si="0"/>
        <v>594.48248075325387</v>
      </c>
      <c r="K12" s="22">
        <f t="shared" si="1"/>
        <v>5.0531010864026573</v>
      </c>
      <c r="L12" s="401"/>
      <c r="N12" s="107"/>
      <c r="O12" s="33"/>
      <c r="P12" s="76"/>
      <c r="Q12" s="33"/>
      <c r="R12" s="77"/>
      <c r="S12" s="77"/>
      <c r="T12" s="77"/>
      <c r="U12" s="78"/>
      <c r="V12" s="5"/>
      <c r="W12" s="22"/>
    </row>
    <row r="13" spans="1:23" x14ac:dyDescent="0.25">
      <c r="A13" s="400"/>
      <c r="B13" s="107">
        <v>2</v>
      </c>
      <c r="C13" s="33" t="s">
        <v>14</v>
      </c>
      <c r="D13" s="76">
        <v>40718</v>
      </c>
      <c r="E13" s="33" t="s">
        <v>34</v>
      </c>
      <c r="F13" s="77">
        <v>296660</v>
      </c>
      <c r="G13" s="77">
        <v>5388779</v>
      </c>
      <c r="H13" s="77">
        <v>2605.39</v>
      </c>
      <c r="I13" s="78">
        <v>8.5</v>
      </c>
      <c r="J13" s="5">
        <f t="shared" si="0"/>
        <v>594.48248075325387</v>
      </c>
      <c r="K13" s="22">
        <f t="shared" si="1"/>
        <v>5.0531010864026573</v>
      </c>
      <c r="L13" s="401"/>
      <c r="N13" s="107"/>
      <c r="O13" s="33"/>
      <c r="P13" s="76"/>
      <c r="Q13" s="33"/>
      <c r="R13" s="77"/>
      <c r="S13" s="77"/>
      <c r="T13" s="77"/>
      <c r="U13" s="78"/>
      <c r="V13" s="5"/>
      <c r="W13" s="22"/>
    </row>
    <row r="14" spans="1:23" x14ac:dyDescent="0.25">
      <c r="A14" s="400"/>
      <c r="B14" s="107">
        <v>3</v>
      </c>
      <c r="C14" s="33" t="s">
        <v>14</v>
      </c>
      <c r="D14" s="76">
        <v>40718</v>
      </c>
      <c r="E14" s="33" t="s">
        <v>34</v>
      </c>
      <c r="F14" s="77">
        <v>296670</v>
      </c>
      <c r="G14" s="77">
        <v>5388801</v>
      </c>
      <c r="H14" s="77">
        <v>2592.44</v>
      </c>
      <c r="I14" s="78">
        <v>7.32</v>
      </c>
      <c r="J14" s="5">
        <f t="shared" si="0"/>
        <v>590.36960561549506</v>
      </c>
      <c r="K14" s="22">
        <f t="shared" si="1"/>
        <v>4.3215055131054232</v>
      </c>
      <c r="L14" s="401"/>
      <c r="N14" s="107"/>
      <c r="O14" s="33"/>
      <c r="P14" s="76"/>
      <c r="Q14" s="33"/>
      <c r="R14" s="77"/>
      <c r="S14" s="77"/>
      <c r="T14" s="77"/>
      <c r="U14" s="78"/>
      <c r="V14" s="5"/>
      <c r="W14" s="22"/>
    </row>
    <row r="15" spans="1:23" x14ac:dyDescent="0.25">
      <c r="A15" s="400"/>
      <c r="B15" s="107">
        <v>4</v>
      </c>
      <c r="C15" s="33" t="s">
        <v>14</v>
      </c>
      <c r="D15" s="76">
        <v>40718</v>
      </c>
      <c r="E15" s="33" t="s">
        <v>34</v>
      </c>
      <c r="F15" s="77">
        <v>296675</v>
      </c>
      <c r="G15" s="77">
        <v>5388853</v>
      </c>
      <c r="H15" s="77">
        <v>2570.79</v>
      </c>
      <c r="I15" s="78">
        <v>7.87</v>
      </c>
      <c r="J15" s="5">
        <f t="shared" si="0"/>
        <v>592.36329481999223</v>
      </c>
      <c r="K15" s="22">
        <f t="shared" si="1"/>
        <v>4.6618991302333397</v>
      </c>
      <c r="L15" s="401"/>
      <c r="N15" s="107"/>
      <c r="O15" s="33"/>
      <c r="P15" s="76"/>
      <c r="Q15" s="33"/>
      <c r="R15" s="77"/>
      <c r="S15" s="77"/>
      <c r="T15" s="77"/>
      <c r="U15" s="78"/>
      <c r="V15" s="5"/>
      <c r="W15" s="22"/>
    </row>
    <row r="16" spans="1:23" x14ac:dyDescent="0.25">
      <c r="A16" s="400"/>
      <c r="B16" s="107">
        <v>5</v>
      </c>
      <c r="C16" s="33" t="s">
        <v>14</v>
      </c>
      <c r="D16" s="76">
        <v>40718</v>
      </c>
      <c r="E16" s="33" t="s">
        <v>34</v>
      </c>
      <c r="F16" s="77">
        <v>296681</v>
      </c>
      <c r="G16" s="77">
        <v>5388903</v>
      </c>
      <c r="H16" s="77">
        <v>2549.89</v>
      </c>
      <c r="I16" s="78">
        <v>7.42</v>
      </c>
      <c r="J16" s="5">
        <f t="shared" si="0"/>
        <v>590.74300347451685</v>
      </c>
      <c r="K16" s="22">
        <f t="shared" si="1"/>
        <v>4.3833130857809151</v>
      </c>
      <c r="L16" s="401"/>
      <c r="N16" s="107"/>
      <c r="O16" s="33"/>
      <c r="P16" s="76"/>
      <c r="Q16" s="33"/>
      <c r="R16" s="77"/>
      <c r="S16" s="77"/>
      <c r="T16" s="77"/>
      <c r="U16" s="78"/>
      <c r="V16" s="5"/>
      <c r="W16" s="22"/>
    </row>
    <row r="17" spans="1:23" x14ac:dyDescent="0.25">
      <c r="A17" s="400"/>
      <c r="B17" s="107">
        <v>6</v>
      </c>
      <c r="C17" s="33" t="s">
        <v>14</v>
      </c>
      <c r="D17" s="76">
        <v>40718</v>
      </c>
      <c r="E17" s="33" t="s">
        <v>34</v>
      </c>
      <c r="F17" s="77">
        <v>296694</v>
      </c>
      <c r="G17" s="77">
        <v>5388958</v>
      </c>
      <c r="H17" s="77">
        <v>2531.12</v>
      </c>
      <c r="I17" s="78">
        <v>8.08</v>
      </c>
      <c r="J17" s="5">
        <f t="shared" si="0"/>
        <v>593.08797494023577</v>
      </c>
      <c r="K17" s="22">
        <f t="shared" si="1"/>
        <v>4.7921508375171049</v>
      </c>
      <c r="L17" s="401"/>
      <c r="N17" s="107"/>
      <c r="O17" s="33"/>
      <c r="P17" s="76"/>
      <c r="Q17" s="33"/>
      <c r="R17" s="77"/>
      <c r="S17" s="77"/>
      <c r="T17" s="77"/>
      <c r="U17" s="78"/>
      <c r="V17" s="5"/>
      <c r="W17" s="22"/>
    </row>
    <row r="18" spans="1:23" x14ac:dyDescent="0.25">
      <c r="A18" s="400"/>
      <c r="B18" s="107">
        <v>7</v>
      </c>
      <c r="C18" s="33" t="s">
        <v>14</v>
      </c>
      <c r="D18" s="76">
        <v>40718</v>
      </c>
      <c r="E18" s="33" t="s">
        <v>34</v>
      </c>
      <c r="F18" s="77">
        <v>296691</v>
      </c>
      <c r="G18" s="77">
        <v>5389007</v>
      </c>
      <c r="H18" s="77">
        <v>2518.89</v>
      </c>
      <c r="I18" s="78">
        <v>7.13</v>
      </c>
      <c r="J18" s="5">
        <f t="shared" si="0"/>
        <v>589.64588086017477</v>
      </c>
      <c r="K18" s="22">
        <f t="shared" si="1"/>
        <v>4.2041751305330459</v>
      </c>
      <c r="L18" s="401"/>
      <c r="N18" s="107"/>
      <c r="O18" s="33"/>
      <c r="P18" s="76"/>
      <c r="Q18" s="33"/>
      <c r="R18" s="77"/>
      <c r="S18" s="77"/>
      <c r="T18" s="77"/>
      <c r="U18" s="78"/>
      <c r="V18" s="5"/>
      <c r="W18" s="22"/>
    </row>
    <row r="19" spans="1:23" x14ac:dyDescent="0.25">
      <c r="A19" s="400"/>
      <c r="B19" s="107">
        <v>8</v>
      </c>
      <c r="C19" s="33" t="s">
        <v>14</v>
      </c>
      <c r="D19" s="76">
        <v>40718</v>
      </c>
      <c r="E19" s="33" t="s">
        <v>34</v>
      </c>
      <c r="F19" s="77">
        <v>296696</v>
      </c>
      <c r="G19" s="77">
        <v>5389057</v>
      </c>
      <c r="H19" s="77">
        <v>2502.79</v>
      </c>
      <c r="I19" s="78">
        <v>6.95</v>
      </c>
      <c r="J19" s="5">
        <f t="shared" si="0"/>
        <v>588.94223172989132</v>
      </c>
      <c r="K19" s="22">
        <f t="shared" si="1"/>
        <v>4.0931485105227452</v>
      </c>
      <c r="L19" s="401"/>
      <c r="N19" s="107"/>
      <c r="O19" s="33"/>
      <c r="P19" s="76"/>
      <c r="Q19" s="33"/>
      <c r="R19" s="77"/>
      <c r="S19" s="77"/>
      <c r="T19" s="77"/>
      <c r="U19" s="78"/>
      <c r="V19" s="5"/>
      <c r="W19" s="22"/>
    </row>
    <row r="20" spans="1:23" x14ac:dyDescent="0.25">
      <c r="A20" s="400"/>
      <c r="B20" s="107">
        <v>9</v>
      </c>
      <c r="C20" s="33" t="s">
        <v>14</v>
      </c>
      <c r="D20" s="76">
        <v>40718</v>
      </c>
      <c r="E20" s="33" t="s">
        <v>34</v>
      </c>
      <c r="F20" s="77">
        <v>296705</v>
      </c>
      <c r="G20" s="77">
        <v>5389110</v>
      </c>
      <c r="H20" s="77">
        <v>2483.36</v>
      </c>
      <c r="I20" s="78">
        <v>6.33</v>
      </c>
      <c r="J20" s="5">
        <f t="shared" si="0"/>
        <v>586.37081719877938</v>
      </c>
      <c r="K20" s="22">
        <f t="shared" si="1"/>
        <v>3.7117272728682735</v>
      </c>
      <c r="L20" s="401"/>
      <c r="N20" s="107"/>
      <c r="O20" s="33"/>
      <c r="P20" s="76"/>
      <c r="Q20" s="33"/>
      <c r="R20" s="77"/>
      <c r="S20" s="77"/>
      <c r="T20" s="77"/>
      <c r="U20" s="78"/>
      <c r="V20" s="5"/>
      <c r="W20" s="22"/>
    </row>
    <row r="21" spans="1:23" x14ac:dyDescent="0.25">
      <c r="A21" s="400"/>
      <c r="B21" s="107">
        <v>10</v>
      </c>
      <c r="C21" s="33" t="s">
        <v>14</v>
      </c>
      <c r="D21" s="76">
        <v>40718</v>
      </c>
      <c r="E21" s="33" t="s">
        <v>34</v>
      </c>
      <c r="F21" s="77">
        <v>296712</v>
      </c>
      <c r="G21" s="77">
        <v>5389157</v>
      </c>
      <c r="H21" s="77">
        <v>2463.0700000000002</v>
      </c>
      <c r="I21" s="78">
        <v>5.88</v>
      </c>
      <c r="J21" s="5">
        <f t="shared" si="0"/>
        <v>584.34147053101606</v>
      </c>
      <c r="K21" s="22">
        <f t="shared" si="1"/>
        <v>3.4359278467223744</v>
      </c>
      <c r="L21" s="401"/>
      <c r="N21" s="107"/>
      <c r="O21" s="33"/>
      <c r="P21" s="76"/>
      <c r="Q21" s="33"/>
      <c r="R21" s="77"/>
      <c r="S21" s="77"/>
      <c r="T21" s="77"/>
      <c r="U21" s="78"/>
      <c r="V21" s="5"/>
      <c r="W21" s="22"/>
    </row>
    <row r="22" spans="1:23" x14ac:dyDescent="0.25">
      <c r="A22" s="400"/>
      <c r="B22" s="107">
        <v>11</v>
      </c>
      <c r="C22" s="33" t="s">
        <v>14</v>
      </c>
      <c r="D22" s="76">
        <v>40718</v>
      </c>
      <c r="E22" s="33" t="s">
        <v>34</v>
      </c>
      <c r="F22" s="77">
        <v>296725</v>
      </c>
      <c r="G22" s="77">
        <v>5389262</v>
      </c>
      <c r="H22" s="77" t="s">
        <v>65</v>
      </c>
      <c r="I22" s="78">
        <v>8.0500000000000007</v>
      </c>
      <c r="J22" s="5">
        <f t="shared" si="0"/>
        <v>592.98561028407516</v>
      </c>
      <c r="K22" s="22">
        <f t="shared" si="1"/>
        <v>4.7735341627868051</v>
      </c>
      <c r="L22" s="401"/>
      <c r="N22" s="107"/>
      <c r="O22" s="33"/>
      <c r="P22" s="76"/>
      <c r="Q22" s="33"/>
      <c r="R22" s="77"/>
      <c r="S22" s="77"/>
      <c r="T22" s="77"/>
      <c r="U22" s="78"/>
      <c r="V22" s="5"/>
      <c r="W22" s="22"/>
    </row>
    <row r="23" spans="1:23" x14ac:dyDescent="0.25">
      <c r="A23" s="400"/>
      <c r="B23" s="107">
        <v>12</v>
      </c>
      <c r="C23" s="33" t="s">
        <v>14</v>
      </c>
      <c r="D23" s="76">
        <v>40718</v>
      </c>
      <c r="E23" s="33" t="s">
        <v>34</v>
      </c>
      <c r="F23" s="77">
        <v>296719</v>
      </c>
      <c r="G23" s="77">
        <v>5389209</v>
      </c>
      <c r="H23" s="77" t="s">
        <v>65</v>
      </c>
      <c r="I23" s="78">
        <v>8.58</v>
      </c>
      <c r="J23" s="5">
        <f t="shared" si="0"/>
        <v>594.74027186560295</v>
      </c>
      <c r="K23" s="22">
        <f t="shared" si="1"/>
        <v>5.1028715326068737</v>
      </c>
      <c r="L23" s="401"/>
      <c r="N23" s="107"/>
      <c r="O23" s="33"/>
      <c r="P23" s="76"/>
      <c r="Q23" s="33"/>
      <c r="R23" s="77"/>
      <c r="S23" s="77"/>
      <c r="T23" s="77"/>
      <c r="U23" s="78"/>
      <c r="V23" s="5"/>
      <c r="W23" s="22"/>
    </row>
    <row r="24" spans="1:23" x14ac:dyDescent="0.25">
      <c r="A24" s="400"/>
      <c r="B24" s="107">
        <v>13</v>
      </c>
      <c r="C24" s="33" t="s">
        <v>14</v>
      </c>
      <c r="D24" s="76">
        <v>40718</v>
      </c>
      <c r="E24" s="33" t="s">
        <v>34</v>
      </c>
      <c r="F24" s="77">
        <v>296732</v>
      </c>
      <c r="G24" s="77">
        <v>5389314</v>
      </c>
      <c r="H24" s="77">
        <v>2414</v>
      </c>
      <c r="I24" s="78">
        <v>6.03</v>
      </c>
      <c r="J24" s="5">
        <f t="shared" si="0"/>
        <v>585.0346809885292</v>
      </c>
      <c r="K24" s="22">
        <f t="shared" si="1"/>
        <v>3.5277591263608312</v>
      </c>
      <c r="L24" s="401"/>
      <c r="N24" s="107"/>
      <c r="O24" s="33"/>
      <c r="P24" s="76"/>
      <c r="Q24" s="33"/>
      <c r="R24" s="77"/>
      <c r="S24" s="77"/>
      <c r="T24" s="77"/>
      <c r="U24" s="78"/>
      <c r="V24" s="5"/>
      <c r="W24" s="22"/>
    </row>
    <row r="25" spans="1:23" x14ac:dyDescent="0.25">
      <c r="A25" s="400"/>
      <c r="B25" s="107">
        <v>14</v>
      </c>
      <c r="C25" s="33" t="s">
        <v>14</v>
      </c>
      <c r="D25" s="76">
        <v>40718</v>
      </c>
      <c r="E25" s="33" t="s">
        <v>34</v>
      </c>
      <c r="F25" s="77">
        <v>296741</v>
      </c>
      <c r="G25" s="77">
        <v>5389361</v>
      </c>
      <c r="H25" s="77">
        <v>2395</v>
      </c>
      <c r="I25" s="78">
        <v>6.58</v>
      </c>
      <c r="J25" s="5">
        <f t="shared" si="0"/>
        <v>587.4367521569352</v>
      </c>
      <c r="K25" s="22">
        <f t="shared" si="1"/>
        <v>3.8653338291926338</v>
      </c>
      <c r="L25" s="401"/>
      <c r="N25" s="119"/>
      <c r="O25" s="33"/>
      <c r="P25" s="120"/>
      <c r="Q25" s="33"/>
      <c r="R25" s="121"/>
      <c r="S25" s="121"/>
      <c r="T25" s="122"/>
      <c r="U25" s="123"/>
      <c r="V25" s="5"/>
      <c r="W25" s="22"/>
    </row>
    <row r="26" spans="1:23" x14ac:dyDescent="0.25">
      <c r="A26" s="400"/>
      <c r="B26" s="107">
        <v>15</v>
      </c>
      <c r="C26" s="33" t="s">
        <v>14</v>
      </c>
      <c r="D26" s="76">
        <v>40718</v>
      </c>
      <c r="E26" s="33" t="s">
        <v>34</v>
      </c>
      <c r="F26" s="77">
        <v>296746</v>
      </c>
      <c r="G26" s="77">
        <v>5389417</v>
      </c>
      <c r="H26" s="77">
        <v>2382</v>
      </c>
      <c r="I26" s="78">
        <v>6.48</v>
      </c>
      <c r="J26" s="5">
        <f t="shared" si="0"/>
        <v>587.01531972471196</v>
      </c>
      <c r="K26" s="22">
        <f t="shared" si="1"/>
        <v>3.8038592718161341</v>
      </c>
      <c r="L26" s="401"/>
      <c r="N26" s="119"/>
      <c r="O26" s="33"/>
      <c r="P26" s="120"/>
      <c r="Q26" s="33"/>
      <c r="R26" s="121"/>
      <c r="S26" s="121"/>
      <c r="T26" s="122"/>
      <c r="U26" s="124"/>
      <c r="V26" s="5"/>
      <c r="W26" s="22"/>
    </row>
    <row r="27" spans="1:23" x14ac:dyDescent="0.25">
      <c r="A27" s="400"/>
      <c r="B27" s="107">
        <v>16</v>
      </c>
      <c r="C27" s="33" t="s">
        <v>14</v>
      </c>
      <c r="D27" s="76">
        <v>40718</v>
      </c>
      <c r="E27" s="33" t="s">
        <v>34</v>
      </c>
      <c r="F27" s="77">
        <v>296752</v>
      </c>
      <c r="G27" s="77">
        <v>5389461</v>
      </c>
      <c r="H27" s="77">
        <v>2366</v>
      </c>
      <c r="I27" s="78">
        <v>5.9</v>
      </c>
      <c r="J27" s="5">
        <f t="shared" si="0"/>
        <v>584.43491374473842</v>
      </c>
      <c r="K27" s="22">
        <f t="shared" si="1"/>
        <v>3.4481659910939571</v>
      </c>
      <c r="L27" s="401"/>
      <c r="N27" s="119"/>
      <c r="O27" s="33"/>
      <c r="P27" s="120"/>
      <c r="Q27" s="33"/>
      <c r="R27" s="121"/>
      <c r="S27" s="121"/>
      <c r="T27" s="122"/>
      <c r="U27" s="124"/>
      <c r="V27" s="5"/>
      <c r="W27" s="22"/>
    </row>
    <row r="28" spans="1:23" x14ac:dyDescent="0.25">
      <c r="A28" s="400"/>
      <c r="B28" s="107">
        <v>17</v>
      </c>
      <c r="C28" s="33" t="s">
        <v>14</v>
      </c>
      <c r="D28" s="76">
        <v>40718</v>
      </c>
      <c r="E28" s="33" t="s">
        <v>34</v>
      </c>
      <c r="F28" s="77">
        <v>296759</v>
      </c>
      <c r="G28" s="77">
        <v>5389513</v>
      </c>
      <c r="H28" s="77">
        <v>2351</v>
      </c>
      <c r="I28" s="78">
        <v>6.65</v>
      </c>
      <c r="J28" s="5">
        <f t="shared" si="0"/>
        <v>587.72796122360216</v>
      </c>
      <c r="K28" s="22">
        <f t="shared" si="1"/>
        <v>3.9083909421369545</v>
      </c>
      <c r="L28" s="401"/>
    </row>
    <row r="29" spans="1:23" ht="14.4" x14ac:dyDescent="0.3">
      <c r="A29" s="400"/>
      <c r="B29" s="107">
        <v>18</v>
      </c>
      <c r="C29" s="33" t="s">
        <v>14</v>
      </c>
      <c r="D29" s="76">
        <v>40718</v>
      </c>
      <c r="E29" s="33" t="s">
        <v>34</v>
      </c>
      <c r="F29" s="77">
        <v>296767</v>
      </c>
      <c r="G29" s="77">
        <v>5389570</v>
      </c>
      <c r="H29" s="77">
        <v>2336</v>
      </c>
      <c r="I29" s="78">
        <v>5.83</v>
      </c>
      <c r="J29" s="5">
        <f t="shared" si="0"/>
        <v>584.10646483297296</v>
      </c>
      <c r="K29" s="22">
        <f t="shared" si="1"/>
        <v>3.4053406899762328</v>
      </c>
      <c r="L29" s="401"/>
      <c r="S29" s="28"/>
      <c r="T29" s="2"/>
      <c r="U29" s="2"/>
      <c r="V29" s="2"/>
      <c r="W29" s="2"/>
    </row>
    <row r="30" spans="1:23" ht="14.4" x14ac:dyDescent="0.3">
      <c r="A30" s="400"/>
      <c r="B30" s="107">
        <v>19</v>
      </c>
      <c r="C30" s="33" t="s">
        <v>14</v>
      </c>
      <c r="D30" s="76">
        <v>40718</v>
      </c>
      <c r="E30" s="33" t="s">
        <v>34</v>
      </c>
      <c r="F30" s="77">
        <v>296784</v>
      </c>
      <c r="G30" s="77">
        <v>5389627</v>
      </c>
      <c r="H30" s="77">
        <v>2325</v>
      </c>
      <c r="I30" s="78">
        <v>6.18</v>
      </c>
      <c r="J30" s="5">
        <f t="shared" si="0"/>
        <v>585.71085751257192</v>
      </c>
      <c r="K30" s="22">
        <f t="shared" si="1"/>
        <v>3.6196930994276943</v>
      </c>
      <c r="L30" s="401"/>
      <c r="S30" s="28"/>
      <c r="T30" s="2"/>
      <c r="U30" s="4"/>
      <c r="V30" s="2"/>
      <c r="W30" s="4"/>
    </row>
    <row r="31" spans="1:23" ht="14.4" x14ac:dyDescent="0.3">
      <c r="A31" s="400"/>
      <c r="B31" s="107">
        <v>20</v>
      </c>
      <c r="C31" s="33" t="s">
        <v>14</v>
      </c>
      <c r="D31" s="76">
        <v>40718</v>
      </c>
      <c r="E31" s="33" t="s">
        <v>34</v>
      </c>
      <c r="F31" s="77">
        <v>296780</v>
      </c>
      <c r="G31" s="77">
        <v>5389675</v>
      </c>
      <c r="H31" s="77">
        <v>2301</v>
      </c>
      <c r="I31" s="78">
        <v>7.23</v>
      </c>
      <c r="J31" s="5">
        <f t="shared" si="0"/>
        <v>590.02916003638074</v>
      </c>
      <c r="K31" s="22">
        <f t="shared" si="1"/>
        <v>4.265910827063033</v>
      </c>
      <c r="L31" s="401"/>
      <c r="S31" s="28"/>
      <c r="T31" s="2"/>
      <c r="U31" s="4"/>
      <c r="V31" s="2"/>
      <c r="W31" s="4"/>
    </row>
    <row r="32" spans="1:23" ht="14.4" x14ac:dyDescent="0.3">
      <c r="A32" s="400"/>
      <c r="B32" s="125"/>
      <c r="C32" s="63"/>
      <c r="D32" s="115"/>
      <c r="E32" s="63"/>
      <c r="F32" s="126"/>
      <c r="G32" s="126"/>
      <c r="H32" s="126"/>
      <c r="I32" s="127"/>
      <c r="J32" s="90"/>
      <c r="K32" s="90"/>
      <c r="L32" s="401"/>
      <c r="S32" s="28"/>
      <c r="T32" s="2"/>
      <c r="U32" s="4"/>
      <c r="V32" s="2"/>
      <c r="W32" s="4"/>
    </row>
    <row r="33" spans="7:23" ht="14.4" x14ac:dyDescent="0.3">
      <c r="G33" s="28" t="s">
        <v>19</v>
      </c>
      <c r="H33" s="2">
        <f>COUNT(H5:H32)</f>
        <v>25</v>
      </c>
      <c r="I33" s="2">
        <f>COUNT(I5:I32)</f>
        <v>27</v>
      </c>
      <c r="J33" s="2">
        <f>COUNT(J5:J32)</f>
        <v>27</v>
      </c>
      <c r="K33" s="2">
        <f>COUNT(K5:K32)</f>
        <v>27</v>
      </c>
      <c r="S33" s="28"/>
      <c r="T33" s="2"/>
      <c r="U33" s="4"/>
      <c r="V33" s="2"/>
      <c r="W33" s="4"/>
    </row>
    <row r="34" spans="7:23" ht="14.4" x14ac:dyDescent="0.3">
      <c r="G34" s="28" t="s">
        <v>20</v>
      </c>
      <c r="H34" s="2">
        <f>AVERAGE(H5:H32)</f>
        <v>2452.9535999999998</v>
      </c>
      <c r="I34" s="4">
        <f>AVERAGE(I5:I32)</f>
        <v>7.038024691358026</v>
      </c>
      <c r="J34" s="2">
        <f>AVERAGE(J5:J32)</f>
        <v>589.06666689954238</v>
      </c>
      <c r="K34" s="4">
        <f>AVERAGE(K5:K32)</f>
        <v>4.1489983908074413</v>
      </c>
      <c r="S34" s="28"/>
      <c r="T34" s="2"/>
      <c r="U34" s="4"/>
      <c r="V34" s="2"/>
      <c r="W34" s="4"/>
    </row>
    <row r="35" spans="7:23" ht="14.4" x14ac:dyDescent="0.3">
      <c r="G35" s="28" t="s">
        <v>21</v>
      </c>
      <c r="H35" s="2">
        <f>MEDIAN(H5:H32)</f>
        <v>2463.0700000000002</v>
      </c>
      <c r="I35" s="4">
        <f>MEDIAN(I5:I32)</f>
        <v>6.95</v>
      </c>
      <c r="J35" s="2">
        <f>MEDIAN(J5:J32)</f>
        <v>588.94223172989132</v>
      </c>
      <c r="K35" s="4">
        <f>MEDIAN(K5:K32)</f>
        <v>4.0931485105227452</v>
      </c>
      <c r="S35" s="28"/>
      <c r="T35" s="2"/>
      <c r="U35" s="4"/>
      <c r="V35" s="2"/>
      <c r="W35" s="4"/>
    </row>
    <row r="36" spans="7:23" ht="14.4" x14ac:dyDescent="0.3">
      <c r="G36" s="28" t="s">
        <v>22</v>
      </c>
      <c r="H36" s="2">
        <f>STDEV(H5:H32)</f>
        <v>98.220445761901644</v>
      </c>
      <c r="I36" s="4">
        <f>STDEV(I5:I32)</f>
        <v>0.91817138004162147</v>
      </c>
      <c r="J36" s="2">
        <f>STDEV(J5:J32)</f>
        <v>3.5481327254667021</v>
      </c>
      <c r="K36" s="4">
        <f>STDEV(K5:K32)</f>
        <v>0.56678637168590262</v>
      </c>
    </row>
    <row r="37" spans="7:23" ht="14.4" x14ac:dyDescent="0.3">
      <c r="G37" s="28" t="s">
        <v>23</v>
      </c>
      <c r="H37" s="2">
        <f>MIN(H5:H32)</f>
        <v>2301</v>
      </c>
      <c r="I37" s="4">
        <f>MIN(I5:I32)</f>
        <v>5.83</v>
      </c>
      <c r="J37" s="2">
        <f>MIN(J5:J32)</f>
        <v>584.10646483297296</v>
      </c>
      <c r="K37" s="4">
        <f>MIN(K5:K32)</f>
        <v>3.4053406899762328</v>
      </c>
      <c r="N37" s="119"/>
      <c r="O37" s="33"/>
      <c r="P37" s="120"/>
      <c r="Q37" s="33"/>
      <c r="R37" s="121"/>
      <c r="S37" s="121"/>
      <c r="T37" s="122"/>
      <c r="U37" s="123"/>
      <c r="V37" s="5"/>
      <c r="W37" s="22"/>
    </row>
    <row r="38" spans="7:23" ht="14.4" x14ac:dyDescent="0.3">
      <c r="G38" s="28" t="s">
        <v>24</v>
      </c>
      <c r="H38" s="2">
        <f>MAX(H5:H32)</f>
        <v>2620.1</v>
      </c>
      <c r="I38" s="4">
        <f>MAX(I5:I32)</f>
        <v>8.58</v>
      </c>
      <c r="J38" s="2">
        <f>MAX(J5:J32)</f>
        <v>594.74027186560295</v>
      </c>
      <c r="K38" s="4">
        <f>MAX(K5:K32)</f>
        <v>5.1028715326068737</v>
      </c>
      <c r="N38" s="119"/>
      <c r="O38" s="33"/>
      <c r="P38" s="120"/>
      <c r="Q38" s="33"/>
      <c r="R38" s="121"/>
      <c r="S38" s="121"/>
      <c r="T38" s="122"/>
      <c r="U38" s="124"/>
      <c r="V38" s="5"/>
      <c r="W38" s="22"/>
    </row>
    <row r="39" spans="7:23" ht="14.4" x14ac:dyDescent="0.3">
      <c r="G39" s="28" t="s">
        <v>25</v>
      </c>
      <c r="H39" s="2">
        <f>H38-H37</f>
        <v>319.09999999999991</v>
      </c>
      <c r="I39" s="4">
        <f>I38-I37</f>
        <v>2.75</v>
      </c>
      <c r="J39" s="2">
        <f>J38-J37</f>
        <v>10.633807032629988</v>
      </c>
      <c r="K39" s="4">
        <f>K38-K37</f>
        <v>1.6975308426306408</v>
      </c>
      <c r="N39" s="119"/>
      <c r="O39" s="33"/>
      <c r="P39" s="120"/>
      <c r="Q39" s="33"/>
      <c r="R39" s="121"/>
      <c r="S39" s="121"/>
      <c r="T39" s="122"/>
      <c r="U39" s="124"/>
      <c r="V39" s="5"/>
      <c r="W39" s="22"/>
    </row>
    <row r="40" spans="7:23" x14ac:dyDescent="0.25">
      <c r="N40" s="119"/>
      <c r="O40" s="33"/>
      <c r="P40" s="120"/>
      <c r="Q40" s="33"/>
      <c r="R40" s="121"/>
      <c r="S40" s="121"/>
      <c r="T40" s="122"/>
      <c r="U40" s="124"/>
      <c r="V40" s="5"/>
      <c r="W40" s="22"/>
    </row>
    <row r="41" spans="7:23" x14ac:dyDescent="0.25">
      <c r="N41" s="119"/>
      <c r="O41" s="33"/>
      <c r="P41" s="120"/>
      <c r="Q41" s="33"/>
      <c r="R41" s="121"/>
      <c r="S41" s="121"/>
      <c r="T41" s="122"/>
      <c r="U41" s="124"/>
      <c r="V41" s="5"/>
      <c r="W41" s="22"/>
    </row>
    <row r="42" spans="7:23" x14ac:dyDescent="0.25">
      <c r="N42" s="119"/>
      <c r="O42" s="33"/>
      <c r="P42" s="120"/>
      <c r="Q42" s="33"/>
      <c r="R42" s="121"/>
      <c r="S42" s="121"/>
      <c r="T42" s="122"/>
      <c r="U42" s="124"/>
      <c r="V42" s="5"/>
      <c r="W42" s="22"/>
    </row>
    <row r="43" spans="7:23" x14ac:dyDescent="0.25">
      <c r="N43" s="119"/>
      <c r="O43" s="33"/>
      <c r="P43" s="120"/>
      <c r="Q43" s="33"/>
      <c r="R43" s="121"/>
      <c r="S43" s="121"/>
      <c r="T43" s="122"/>
      <c r="U43" s="124"/>
      <c r="V43" s="5"/>
      <c r="W43" s="22"/>
    </row>
    <row r="45" spans="7:23" ht="14.4" x14ac:dyDescent="0.3">
      <c r="S45" s="28"/>
      <c r="T45" s="2"/>
      <c r="U45" s="2"/>
      <c r="V45" s="2"/>
      <c r="W45" s="2"/>
    </row>
    <row r="46" spans="7:23" ht="14.4" x14ac:dyDescent="0.3">
      <c r="S46" s="28"/>
      <c r="T46" s="2"/>
      <c r="U46" s="4"/>
      <c r="V46" s="2"/>
      <c r="W46" s="4"/>
    </row>
    <row r="47" spans="7:23" ht="14.4" x14ac:dyDescent="0.3">
      <c r="S47" s="28"/>
      <c r="T47" s="2"/>
      <c r="U47" s="4"/>
      <c r="V47" s="2"/>
      <c r="W47" s="4"/>
    </row>
    <row r="48" spans="7:23" ht="14.4" x14ac:dyDescent="0.3">
      <c r="S48" s="28"/>
      <c r="T48" s="2"/>
      <c r="U48" s="4"/>
      <c r="V48" s="2"/>
      <c r="W48" s="4"/>
    </row>
    <row r="49" spans="19:23" ht="14.4" x14ac:dyDescent="0.3">
      <c r="S49" s="28"/>
      <c r="T49" s="2"/>
      <c r="U49" s="4"/>
      <c r="V49" s="2"/>
      <c r="W49" s="4"/>
    </row>
    <row r="50" spans="19:23" ht="14.4" x14ac:dyDescent="0.3">
      <c r="S50" s="28"/>
      <c r="T50" s="2"/>
      <c r="U50" s="4"/>
      <c r="V50" s="2"/>
      <c r="W50" s="4"/>
    </row>
    <row r="51" spans="19:23" ht="14.4" x14ac:dyDescent="0.3">
      <c r="S51" s="28"/>
      <c r="T51" s="2"/>
      <c r="U51" s="4"/>
      <c r="V51" s="2"/>
      <c r="W51" s="4"/>
    </row>
  </sheetData>
  <mergeCells count="2">
    <mergeCell ref="B3:K3"/>
    <mergeCell ref="B1:K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showGridLines="0" workbookViewId="0">
      <selection activeCell="B1" sqref="B1:L31"/>
    </sheetView>
  </sheetViews>
  <sheetFormatPr defaultColWidth="9.109375" defaultRowHeight="13.8" x14ac:dyDescent="0.25"/>
  <cols>
    <col min="1" max="1" width="9.109375" style="7"/>
    <col min="2" max="2" width="8.6640625" style="33" customWidth="1"/>
    <col min="3" max="3" width="14.33203125" style="33" customWidth="1"/>
    <col min="4" max="4" width="10" style="33" customWidth="1"/>
    <col min="5" max="5" width="11.109375" style="33" customWidth="1"/>
    <col min="6" max="6" width="9.88671875" style="5" customWidth="1"/>
    <col min="7" max="7" width="8.88671875" style="5" customWidth="1"/>
    <col min="8" max="8" width="7.6640625" style="5" customWidth="1"/>
    <col min="9" max="9" width="9.33203125" style="22" customWidth="1"/>
    <col min="10" max="10" width="9.6640625" style="22" customWidth="1"/>
    <col min="11" max="11" width="7.6640625" style="7" customWidth="1"/>
    <col min="12" max="12" width="6.6640625" style="33" customWidth="1"/>
    <col min="13" max="15" width="9.109375" style="7"/>
    <col min="16" max="16" width="13.109375" style="7" customWidth="1"/>
    <col min="17" max="17" width="12.6640625" style="7" customWidth="1"/>
    <col min="18" max="18" width="11.109375" style="7" customWidth="1"/>
    <col min="19" max="21" width="9.109375" style="7"/>
    <col min="22" max="22" width="10.44140625" style="7" customWidth="1"/>
    <col min="23" max="23" width="12" style="7" customWidth="1"/>
    <col min="24" max="16384" width="9.109375" style="7"/>
  </cols>
  <sheetData>
    <row r="1" spans="1:25" ht="15" customHeight="1" x14ac:dyDescent="0.25">
      <c r="B1" s="476" t="s">
        <v>134</v>
      </c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25" ht="15" customHeight="1" x14ac:dyDescent="0.25">
      <c r="B2" s="3" t="s">
        <v>126</v>
      </c>
    </row>
    <row r="3" spans="1:25" ht="20.399999999999999" x14ac:dyDescent="0.25">
      <c r="A3" s="400"/>
      <c r="B3" s="423">
        <v>2012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01"/>
    </row>
    <row r="4" spans="1:25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3" t="s">
        <v>68</v>
      </c>
      <c r="K4" s="46" t="s">
        <v>9</v>
      </c>
      <c r="L4" s="45" t="s">
        <v>10</v>
      </c>
      <c r="M4" s="411"/>
      <c r="O4" s="15"/>
      <c r="P4" s="15"/>
      <c r="Q4" s="16"/>
      <c r="R4" s="16"/>
      <c r="S4" s="17"/>
      <c r="T4" s="17"/>
      <c r="U4" s="17"/>
      <c r="V4" s="18"/>
      <c r="W4" s="48"/>
      <c r="X4" s="18"/>
      <c r="Y4" s="17"/>
    </row>
    <row r="5" spans="1:25" ht="14.4" thickTop="1" x14ac:dyDescent="0.25">
      <c r="A5" s="400"/>
      <c r="B5" s="33" t="s">
        <v>11</v>
      </c>
      <c r="C5" s="33" t="s">
        <v>12</v>
      </c>
      <c r="D5" s="34">
        <v>42183</v>
      </c>
      <c r="E5" s="33" t="s">
        <v>13</v>
      </c>
      <c r="F5" s="128">
        <v>296736.59000000003</v>
      </c>
      <c r="G5" s="128">
        <v>5389403.5899999999</v>
      </c>
      <c r="H5" s="128">
        <v>2376.54</v>
      </c>
      <c r="I5" s="22">
        <v>5.15</v>
      </c>
      <c r="J5" s="22">
        <v>5.15</v>
      </c>
      <c r="K5" s="5">
        <f t="shared" ref="K5:K23" si="0">(LN(J5)*27.519)+535.59</f>
        <v>580.69355059115912</v>
      </c>
      <c r="L5" s="22">
        <f t="shared" ref="L5:L23" si="1">J5*(K5/1000)</f>
        <v>2.9905717855444696</v>
      </c>
      <c r="M5" s="401"/>
      <c r="O5" s="33"/>
      <c r="P5" s="33"/>
      <c r="Q5" s="34"/>
      <c r="R5" s="33"/>
      <c r="S5" s="128"/>
      <c r="T5" s="128"/>
      <c r="U5" s="128"/>
      <c r="V5" s="22"/>
      <c r="W5" s="22"/>
      <c r="X5" s="5"/>
      <c r="Y5" s="22"/>
    </row>
    <row r="6" spans="1:25" x14ac:dyDescent="0.25">
      <c r="A6" s="400"/>
      <c r="B6" s="33" t="s">
        <v>59</v>
      </c>
      <c r="C6" s="33" t="s">
        <v>12</v>
      </c>
      <c r="D6" s="34">
        <v>42197</v>
      </c>
      <c r="E6" s="33" t="s">
        <v>13</v>
      </c>
      <c r="F6" s="128">
        <v>296987.40000000002</v>
      </c>
      <c r="G6" s="128">
        <v>5389587.2400000002</v>
      </c>
      <c r="H6" s="128">
        <v>2322.85</v>
      </c>
      <c r="I6" s="22">
        <v>4.5999999999999996</v>
      </c>
      <c r="J6" s="22">
        <v>5.0999999999999996</v>
      </c>
      <c r="K6" s="5">
        <f t="shared" si="0"/>
        <v>580.42507041283761</v>
      </c>
      <c r="L6" s="22">
        <f t="shared" si="1"/>
        <v>2.9601678591054719</v>
      </c>
      <c r="M6" s="401"/>
      <c r="O6" s="33"/>
      <c r="P6" s="33"/>
      <c r="Q6" s="34"/>
      <c r="R6" s="33"/>
      <c r="S6" s="128"/>
      <c r="T6" s="128"/>
      <c r="U6" s="128"/>
      <c r="V6" s="22"/>
      <c r="W6" s="22"/>
      <c r="X6" s="5"/>
      <c r="Y6" s="22"/>
    </row>
    <row r="7" spans="1:25" x14ac:dyDescent="0.25">
      <c r="A7" s="400"/>
      <c r="B7" s="33" t="s">
        <v>15</v>
      </c>
      <c r="C7" s="33" t="s">
        <v>12</v>
      </c>
      <c r="D7" s="34">
        <v>42183</v>
      </c>
      <c r="E7" s="33" t="s">
        <v>13</v>
      </c>
      <c r="F7" s="128">
        <v>296709.15000000002</v>
      </c>
      <c r="G7" s="128">
        <v>5389173.29</v>
      </c>
      <c r="H7" s="128">
        <v>2453.5</v>
      </c>
      <c r="I7" s="22">
        <v>6.4</v>
      </c>
      <c r="J7" s="22">
        <v>6.4</v>
      </c>
      <c r="K7" s="5">
        <f t="shared" si="0"/>
        <v>586.67346439687174</v>
      </c>
      <c r="L7" s="22">
        <f t="shared" si="1"/>
        <v>3.7547101721399794</v>
      </c>
      <c r="M7" s="401"/>
      <c r="O7" s="33"/>
      <c r="P7" s="33"/>
      <c r="Q7" s="34"/>
      <c r="R7" s="33"/>
      <c r="S7" s="128"/>
      <c r="T7" s="128"/>
      <c r="U7" s="128"/>
      <c r="V7" s="22"/>
      <c r="W7" s="22"/>
      <c r="X7" s="5"/>
      <c r="Y7" s="22"/>
    </row>
    <row r="8" spans="1:25" x14ac:dyDescent="0.25">
      <c r="A8" s="400"/>
      <c r="B8" s="33" t="s">
        <v>16</v>
      </c>
      <c r="C8" s="33" t="s">
        <v>12</v>
      </c>
      <c r="D8" s="34">
        <v>42183</v>
      </c>
      <c r="E8" s="33" t="s">
        <v>13</v>
      </c>
      <c r="F8" s="128">
        <v>296679.02</v>
      </c>
      <c r="G8" s="128">
        <v>5388903.7199999997</v>
      </c>
      <c r="H8" s="128">
        <v>2547.0300000000002</v>
      </c>
      <c r="I8" s="22">
        <v>9</v>
      </c>
      <c r="J8" s="22">
        <v>9</v>
      </c>
      <c r="K8" s="5">
        <f t="shared" si="0"/>
        <v>596.05542314371542</v>
      </c>
      <c r="L8" s="22">
        <f t="shared" si="1"/>
        <v>5.3644988082934386</v>
      </c>
      <c r="M8" s="401"/>
      <c r="O8" s="33"/>
      <c r="P8" s="33"/>
      <c r="Q8" s="34"/>
      <c r="R8" s="33"/>
      <c r="S8" s="128"/>
      <c r="T8" s="128"/>
      <c r="U8" s="128"/>
      <c r="V8" s="22"/>
      <c r="W8" s="22"/>
      <c r="X8" s="5"/>
      <c r="Y8" s="22"/>
    </row>
    <row r="9" spans="1:25" x14ac:dyDescent="0.25">
      <c r="A9" s="400"/>
      <c r="B9" s="33" t="s">
        <v>44</v>
      </c>
      <c r="C9" s="33" t="s">
        <v>12</v>
      </c>
      <c r="D9" s="34">
        <v>42183</v>
      </c>
      <c r="E9" s="33" t="s">
        <v>13</v>
      </c>
      <c r="F9" s="128">
        <v>296440.31</v>
      </c>
      <c r="G9" s="128">
        <v>5389175.0499999998</v>
      </c>
      <c r="H9" s="128">
        <v>2450.04</v>
      </c>
      <c r="I9" s="22">
        <v>4.25</v>
      </c>
      <c r="J9" s="22">
        <v>4.25</v>
      </c>
      <c r="K9" s="5">
        <f t="shared" si="0"/>
        <v>575.40776349142482</v>
      </c>
      <c r="L9" s="22">
        <f t="shared" si="1"/>
        <v>2.4454829948385557</v>
      </c>
      <c r="M9" s="401"/>
      <c r="O9" s="33"/>
      <c r="P9" s="33"/>
      <c r="Q9" s="34"/>
      <c r="R9" s="33"/>
      <c r="S9" s="128"/>
      <c r="T9" s="128"/>
      <c r="U9" s="128"/>
      <c r="V9" s="22"/>
      <c r="W9" s="22"/>
      <c r="X9" s="5"/>
      <c r="Y9" s="22"/>
    </row>
    <row r="10" spans="1:25" x14ac:dyDescent="0.25">
      <c r="A10" s="400"/>
      <c r="B10" s="33" t="s">
        <v>53</v>
      </c>
      <c r="C10" s="33" t="s">
        <v>12</v>
      </c>
      <c r="D10" s="34">
        <v>42183</v>
      </c>
      <c r="E10" s="33" t="s">
        <v>13</v>
      </c>
      <c r="F10" s="128">
        <v>297156.08</v>
      </c>
      <c r="G10" s="128">
        <v>5389558.9900000002</v>
      </c>
      <c r="H10" s="128">
        <v>2357.77</v>
      </c>
      <c r="I10" s="22">
        <v>6.15</v>
      </c>
      <c r="J10" s="22">
        <v>6.15</v>
      </c>
      <c r="K10" s="5">
        <f t="shared" si="0"/>
        <v>585.57694483956129</v>
      </c>
      <c r="L10" s="22">
        <f t="shared" si="1"/>
        <v>3.6012982107633018</v>
      </c>
      <c r="M10" s="401"/>
      <c r="O10" s="33"/>
      <c r="P10" s="33"/>
      <c r="Q10" s="34"/>
      <c r="R10" s="33"/>
      <c r="S10" s="128"/>
      <c r="T10" s="128"/>
      <c r="U10" s="128"/>
      <c r="V10" s="22"/>
      <c r="W10" s="22"/>
      <c r="X10" s="5"/>
      <c r="Y10" s="22"/>
    </row>
    <row r="11" spans="1:25" x14ac:dyDescent="0.25">
      <c r="A11" s="400"/>
      <c r="B11" s="33" t="s">
        <v>36</v>
      </c>
      <c r="C11" s="33" t="s">
        <v>12</v>
      </c>
      <c r="D11" s="34">
        <v>42197</v>
      </c>
      <c r="E11" s="33" t="s">
        <v>13</v>
      </c>
      <c r="F11" s="128">
        <v>296995.32</v>
      </c>
      <c r="G11" s="128">
        <v>5389128.5099999998</v>
      </c>
      <c r="H11" s="128">
        <v>2480.25</v>
      </c>
      <c r="I11" s="22">
        <v>5.4</v>
      </c>
      <c r="J11" s="22">
        <v>6.65</v>
      </c>
      <c r="K11" s="5">
        <f t="shared" si="0"/>
        <v>587.72796122360216</v>
      </c>
      <c r="L11" s="22">
        <f t="shared" si="1"/>
        <v>3.9083909421369545</v>
      </c>
      <c r="M11" s="401"/>
      <c r="O11" s="33"/>
      <c r="P11" s="33"/>
      <c r="Q11" s="34"/>
      <c r="R11" s="33"/>
      <c r="S11" s="128"/>
      <c r="T11" s="128"/>
      <c r="U11" s="128"/>
      <c r="V11" s="22"/>
      <c r="W11" s="22"/>
      <c r="X11" s="5"/>
      <c r="Y11" s="22"/>
    </row>
    <row r="12" spans="1:25" x14ac:dyDescent="0.25">
      <c r="A12" s="400"/>
      <c r="B12" s="33">
        <v>6</v>
      </c>
      <c r="C12" s="33" t="s">
        <v>14</v>
      </c>
      <c r="D12" s="34">
        <v>42197</v>
      </c>
      <c r="E12" s="33" t="s">
        <v>34</v>
      </c>
      <c r="F12" s="128">
        <v>296693.93</v>
      </c>
      <c r="G12" s="128">
        <v>5388957.4299999997</v>
      </c>
      <c r="H12" s="128">
        <v>2532.73</v>
      </c>
      <c r="I12" s="22">
        <v>7.85</v>
      </c>
      <c r="J12" s="22">
        <v>9.09</v>
      </c>
      <c r="K12" s="5">
        <f t="shared" si="0"/>
        <v>596.32924629846377</v>
      </c>
      <c r="L12" s="22">
        <f t="shared" si="1"/>
        <v>5.4206328488530353</v>
      </c>
      <c r="M12" s="421"/>
      <c r="O12" s="33"/>
      <c r="P12" s="33"/>
      <c r="Q12" s="34"/>
      <c r="R12" s="33"/>
      <c r="S12" s="128"/>
      <c r="T12" s="128"/>
      <c r="U12" s="128"/>
      <c r="V12" s="22"/>
      <c r="W12" s="22"/>
      <c r="X12" s="5"/>
      <c r="Y12" s="22"/>
    </row>
    <row r="13" spans="1:25" x14ac:dyDescent="0.25">
      <c r="A13" s="400"/>
      <c r="B13" s="33">
        <v>9</v>
      </c>
      <c r="C13" s="33" t="s">
        <v>14</v>
      </c>
      <c r="D13" s="34">
        <v>42197</v>
      </c>
      <c r="E13" s="33" t="s">
        <v>34</v>
      </c>
      <c r="F13" s="128">
        <v>296704.83</v>
      </c>
      <c r="G13" s="128">
        <v>5389110.4299999997</v>
      </c>
      <c r="H13" s="128">
        <v>2483.0300000000002</v>
      </c>
      <c r="I13" s="22">
        <v>3</v>
      </c>
      <c r="J13" s="22">
        <v>4.24</v>
      </c>
      <c r="K13" s="5">
        <f t="shared" si="0"/>
        <v>575.34293660632193</v>
      </c>
      <c r="L13" s="22">
        <f t="shared" si="1"/>
        <v>2.4394540512108054</v>
      </c>
      <c r="M13" s="421"/>
      <c r="O13" s="33"/>
      <c r="P13" s="33"/>
      <c r="Q13" s="34"/>
      <c r="R13" s="33"/>
      <c r="S13" s="128"/>
      <c r="T13" s="128"/>
      <c r="U13" s="128"/>
      <c r="V13" s="22"/>
      <c r="W13" s="22"/>
      <c r="X13" s="5"/>
      <c r="Y13" s="22"/>
    </row>
    <row r="14" spans="1:25" x14ac:dyDescent="0.25">
      <c r="A14" s="400"/>
      <c r="B14" s="33">
        <v>10</v>
      </c>
      <c r="C14" s="33" t="s">
        <v>14</v>
      </c>
      <c r="D14" s="34">
        <v>42197</v>
      </c>
      <c r="E14" s="33" t="s">
        <v>34</v>
      </c>
      <c r="F14" s="128">
        <v>296712.48</v>
      </c>
      <c r="G14" s="128">
        <v>5389156.9299999997</v>
      </c>
      <c r="H14" s="128">
        <v>2464.73</v>
      </c>
      <c r="I14" s="22">
        <v>5.45</v>
      </c>
      <c r="J14" s="22">
        <v>6.69</v>
      </c>
      <c r="K14" s="5">
        <f t="shared" si="0"/>
        <v>587.89299320246243</v>
      </c>
      <c r="L14" s="22">
        <f t="shared" si="1"/>
        <v>3.9330041245244742</v>
      </c>
      <c r="M14" s="421"/>
      <c r="O14" s="33"/>
      <c r="P14" s="33"/>
      <c r="Q14" s="34"/>
      <c r="R14" s="33"/>
      <c r="S14" s="128"/>
      <c r="T14" s="128"/>
      <c r="U14" s="128"/>
      <c r="V14" s="22"/>
      <c r="W14" s="22"/>
      <c r="X14" s="5"/>
      <c r="Y14" s="22"/>
    </row>
    <row r="15" spans="1:25" x14ac:dyDescent="0.25">
      <c r="A15" s="400"/>
      <c r="B15" s="33">
        <v>11</v>
      </c>
      <c r="C15" s="33" t="s">
        <v>14</v>
      </c>
      <c r="D15" s="34">
        <v>42197</v>
      </c>
      <c r="E15" s="33" t="s">
        <v>34</v>
      </c>
      <c r="F15" s="128">
        <v>296719.15999999997</v>
      </c>
      <c r="G15" s="128">
        <v>5389209.29</v>
      </c>
      <c r="H15" s="128">
        <v>2447.13</v>
      </c>
      <c r="I15" s="22">
        <v>5.05</v>
      </c>
      <c r="J15" s="22">
        <v>6.29</v>
      </c>
      <c r="K15" s="5">
        <f t="shared" si="0"/>
        <v>586.1963697049332</v>
      </c>
      <c r="L15" s="22">
        <f t="shared" si="1"/>
        <v>3.6871751654440295</v>
      </c>
      <c r="M15" s="421"/>
      <c r="O15" s="33"/>
      <c r="P15" s="33"/>
      <c r="Q15" s="34"/>
      <c r="R15" s="33"/>
      <c r="S15" s="128"/>
      <c r="T15" s="128"/>
      <c r="U15" s="128"/>
      <c r="V15" s="22"/>
      <c r="W15" s="22"/>
      <c r="X15" s="5"/>
      <c r="Y15" s="22"/>
    </row>
    <row r="16" spans="1:25" x14ac:dyDescent="0.25">
      <c r="A16" s="400"/>
      <c r="B16" s="33">
        <v>12</v>
      </c>
      <c r="C16" s="33" t="s">
        <v>14</v>
      </c>
      <c r="D16" s="34">
        <v>42197</v>
      </c>
      <c r="E16" s="33" t="s">
        <v>34</v>
      </c>
      <c r="F16" s="128">
        <v>296726</v>
      </c>
      <c r="G16" s="128">
        <v>5389313.6699999999</v>
      </c>
      <c r="H16" s="128">
        <v>2412.5500000000002</v>
      </c>
      <c r="I16" s="22">
        <v>4</v>
      </c>
      <c r="J16" s="22">
        <v>5.24</v>
      </c>
      <c r="K16" s="5">
        <f t="shared" si="0"/>
        <v>581.17031131262456</v>
      </c>
      <c r="L16" s="22">
        <f t="shared" si="1"/>
        <v>3.0453324312781525</v>
      </c>
      <c r="M16" s="421"/>
      <c r="O16" s="33"/>
      <c r="P16" s="33"/>
      <c r="Q16" s="34"/>
      <c r="R16" s="33"/>
      <c r="S16" s="128"/>
      <c r="T16" s="128"/>
      <c r="U16" s="128"/>
      <c r="V16" s="22"/>
      <c r="W16" s="22"/>
      <c r="X16" s="5"/>
      <c r="Y16" s="22"/>
    </row>
    <row r="17" spans="1:25" x14ac:dyDescent="0.25">
      <c r="A17" s="400"/>
      <c r="B17" s="33">
        <v>13</v>
      </c>
      <c r="C17" s="33" t="s">
        <v>14</v>
      </c>
      <c r="D17" s="34">
        <v>42197</v>
      </c>
      <c r="E17" s="33" t="s">
        <v>34</v>
      </c>
      <c r="F17" s="128">
        <v>296740.53999999998</v>
      </c>
      <c r="G17" s="128">
        <v>5389361.1500000004</v>
      </c>
      <c r="H17" s="128">
        <v>2396.08</v>
      </c>
      <c r="I17" s="22">
        <v>1.95</v>
      </c>
      <c r="J17" s="22">
        <v>3.19</v>
      </c>
      <c r="K17" s="5">
        <f t="shared" si="0"/>
        <v>567.51261560932983</v>
      </c>
      <c r="L17" s="22">
        <f t="shared" si="1"/>
        <v>1.8103652437937623</v>
      </c>
      <c r="M17" s="421"/>
      <c r="O17" s="33"/>
      <c r="P17" s="33"/>
      <c r="Q17" s="34"/>
      <c r="R17" s="33"/>
      <c r="S17" s="128"/>
      <c r="T17" s="128"/>
      <c r="U17" s="128"/>
      <c r="V17" s="22"/>
      <c r="W17" s="22"/>
      <c r="X17" s="5"/>
      <c r="Y17" s="22"/>
    </row>
    <row r="18" spans="1:25" x14ac:dyDescent="0.25">
      <c r="A18" s="400"/>
      <c r="B18" s="33">
        <v>14</v>
      </c>
      <c r="C18" s="33" t="s">
        <v>14</v>
      </c>
      <c r="D18" s="34">
        <v>42197</v>
      </c>
      <c r="E18" s="33" t="s">
        <v>34</v>
      </c>
      <c r="F18" s="128">
        <v>296746.17</v>
      </c>
      <c r="G18" s="128">
        <v>5389416.1299999999</v>
      </c>
      <c r="H18" s="128">
        <v>2378.2399999999998</v>
      </c>
      <c r="I18" s="22">
        <v>2</v>
      </c>
      <c r="J18" s="22">
        <v>3.24</v>
      </c>
      <c r="K18" s="5">
        <f t="shared" si="0"/>
        <v>567.94060246288291</v>
      </c>
      <c r="L18" s="22">
        <f t="shared" si="1"/>
        <v>1.8401275519797409</v>
      </c>
      <c r="M18" s="421"/>
      <c r="O18" s="33"/>
      <c r="P18" s="33"/>
      <c r="Q18" s="34"/>
      <c r="R18" s="33"/>
      <c r="S18" s="128"/>
      <c r="T18" s="128"/>
      <c r="U18" s="128"/>
      <c r="V18" s="22"/>
      <c r="W18" s="22"/>
      <c r="X18" s="5"/>
      <c r="Y18" s="22"/>
    </row>
    <row r="19" spans="1:25" x14ac:dyDescent="0.25">
      <c r="A19" s="400"/>
      <c r="B19" s="33">
        <v>15</v>
      </c>
      <c r="C19" s="33" t="s">
        <v>14</v>
      </c>
      <c r="D19" s="34">
        <v>42197</v>
      </c>
      <c r="E19" s="33" t="s">
        <v>34</v>
      </c>
      <c r="F19" s="128">
        <v>296750.38</v>
      </c>
      <c r="G19" s="128">
        <v>5389462.96</v>
      </c>
      <c r="H19" s="128">
        <v>2363.94</v>
      </c>
      <c r="I19" s="22">
        <v>3.65</v>
      </c>
      <c r="J19" s="22">
        <v>4.8899999999999997</v>
      </c>
      <c r="K19" s="5">
        <f t="shared" si="0"/>
        <v>579.26794499965274</v>
      </c>
      <c r="L19" s="22">
        <f t="shared" si="1"/>
        <v>2.8326202510483016</v>
      </c>
      <c r="M19" s="421"/>
      <c r="O19" s="33"/>
      <c r="P19" s="33"/>
      <c r="Q19" s="34"/>
      <c r="R19" s="33"/>
      <c r="S19" s="128"/>
      <c r="T19" s="128"/>
      <c r="U19" s="128"/>
      <c r="V19" s="22"/>
      <c r="W19" s="22"/>
      <c r="X19" s="5"/>
      <c r="Y19" s="22"/>
    </row>
    <row r="20" spans="1:25" x14ac:dyDescent="0.25">
      <c r="A20" s="400"/>
      <c r="B20" s="33">
        <v>16</v>
      </c>
      <c r="C20" s="33" t="s">
        <v>14</v>
      </c>
      <c r="D20" s="34">
        <v>42197</v>
      </c>
      <c r="E20" s="33" t="s">
        <v>34</v>
      </c>
      <c r="F20" s="128">
        <v>296758.86</v>
      </c>
      <c r="G20" s="128">
        <v>5389512.7999999998</v>
      </c>
      <c r="H20" s="128">
        <v>2349.85</v>
      </c>
      <c r="I20" s="22">
        <v>4.25</v>
      </c>
      <c r="J20" s="22">
        <v>5.49</v>
      </c>
      <c r="K20" s="5">
        <f t="shared" si="0"/>
        <v>582.45288266369448</v>
      </c>
      <c r="L20" s="22">
        <f t="shared" si="1"/>
        <v>3.1976663258236826</v>
      </c>
      <c r="M20" s="421"/>
    </row>
    <row r="21" spans="1:25" ht="14.4" x14ac:dyDescent="0.3">
      <c r="A21" s="400"/>
      <c r="B21" s="33">
        <v>17</v>
      </c>
      <c r="C21" s="33" t="s">
        <v>14</v>
      </c>
      <c r="D21" s="34">
        <v>42197</v>
      </c>
      <c r="E21" s="33" t="s">
        <v>34</v>
      </c>
      <c r="F21" s="128">
        <v>296767.35999999999</v>
      </c>
      <c r="G21" s="128">
        <v>5389569.7999999998</v>
      </c>
      <c r="H21" s="128">
        <v>2337.66</v>
      </c>
      <c r="I21" s="22">
        <v>4.0999999999999996</v>
      </c>
      <c r="J21" s="22">
        <v>5.34</v>
      </c>
      <c r="K21" s="5">
        <f t="shared" si="0"/>
        <v>581.69053474413931</v>
      </c>
      <c r="L21" s="22">
        <f t="shared" si="1"/>
        <v>3.1062274555337042</v>
      </c>
      <c r="M21" s="421"/>
      <c r="T21" s="28"/>
      <c r="U21" s="2"/>
      <c r="V21" s="2"/>
      <c r="W21" s="2"/>
      <c r="X21" s="2"/>
      <c r="Y21" s="2"/>
    </row>
    <row r="22" spans="1:25" ht="14.4" x14ac:dyDescent="0.3">
      <c r="A22" s="400"/>
      <c r="B22" s="33">
        <v>18</v>
      </c>
      <c r="C22" s="33" t="s">
        <v>14</v>
      </c>
      <c r="D22" s="34">
        <v>42197</v>
      </c>
      <c r="E22" s="33" t="s">
        <v>34</v>
      </c>
      <c r="F22" s="128">
        <v>296783.83</v>
      </c>
      <c r="G22" s="128">
        <v>5389626.5199999996</v>
      </c>
      <c r="H22" s="128">
        <v>2320.5</v>
      </c>
      <c r="I22" s="22">
        <v>2.85</v>
      </c>
      <c r="J22" s="22">
        <v>4.09</v>
      </c>
      <c r="K22" s="5">
        <f t="shared" si="0"/>
        <v>574.35174903093559</v>
      </c>
      <c r="L22" s="22">
        <f t="shared" si="1"/>
        <v>2.3490986535365264</v>
      </c>
      <c r="M22" s="421"/>
      <c r="T22" s="28"/>
      <c r="U22" s="2"/>
      <c r="V22" s="4"/>
      <c r="W22" s="4"/>
      <c r="X22" s="2"/>
      <c r="Y22" s="4"/>
    </row>
    <row r="23" spans="1:25" ht="14.4" x14ac:dyDescent="0.3">
      <c r="A23" s="400"/>
      <c r="B23" s="33">
        <v>19</v>
      </c>
      <c r="C23" s="33" t="s">
        <v>14</v>
      </c>
      <c r="D23" s="34">
        <v>42197</v>
      </c>
      <c r="E23" s="33" t="s">
        <v>34</v>
      </c>
      <c r="F23" s="128">
        <v>296779.90999999997</v>
      </c>
      <c r="G23" s="128">
        <v>5389675.0800000001</v>
      </c>
      <c r="H23" s="128">
        <v>2303.0100000000002</v>
      </c>
      <c r="I23" s="22">
        <v>4</v>
      </c>
      <c r="J23" s="22">
        <v>5.24</v>
      </c>
      <c r="K23" s="5">
        <f t="shared" si="0"/>
        <v>581.17031131262456</v>
      </c>
      <c r="L23" s="22">
        <f t="shared" si="1"/>
        <v>3.0453324312781525</v>
      </c>
      <c r="M23" s="421"/>
      <c r="T23" s="28"/>
      <c r="U23" s="2"/>
      <c r="V23" s="4"/>
      <c r="W23" s="4"/>
      <c r="X23" s="2"/>
      <c r="Y23" s="4"/>
    </row>
    <row r="24" spans="1:25" ht="14.4" x14ac:dyDescent="0.3">
      <c r="A24" s="400"/>
      <c r="B24" s="63"/>
      <c r="C24" s="63"/>
      <c r="D24" s="63"/>
      <c r="E24" s="63"/>
      <c r="F24" s="64"/>
      <c r="G24" s="64"/>
      <c r="H24" s="64"/>
      <c r="I24" s="65"/>
      <c r="J24" s="65"/>
      <c r="K24" s="90"/>
      <c r="L24" s="63"/>
      <c r="M24" s="401"/>
      <c r="T24" s="28"/>
      <c r="U24" s="2"/>
      <c r="V24" s="4"/>
      <c r="W24" s="4"/>
      <c r="X24" s="2"/>
      <c r="Y24" s="4"/>
    </row>
    <row r="25" spans="1:25" ht="14.4" x14ac:dyDescent="0.3">
      <c r="G25" s="28" t="s">
        <v>19</v>
      </c>
      <c r="H25" s="2">
        <f>COUNT(H5:H23)</f>
        <v>19</v>
      </c>
      <c r="I25" s="2" t="s">
        <v>48</v>
      </c>
      <c r="J25" s="2">
        <f>COUNT(J5:J23)</f>
        <v>19</v>
      </c>
      <c r="K25" s="2">
        <f>COUNT(K5:K23)</f>
        <v>19</v>
      </c>
      <c r="L25" s="2">
        <f>COUNT(L5:L23)</f>
        <v>19</v>
      </c>
      <c r="T25" s="28"/>
      <c r="U25" s="2"/>
      <c r="V25" s="4"/>
      <c r="W25" s="4"/>
      <c r="X25" s="2"/>
      <c r="Y25" s="4"/>
    </row>
    <row r="26" spans="1:25" ht="14.4" x14ac:dyDescent="0.3">
      <c r="G26" s="28" t="s">
        <v>20</v>
      </c>
      <c r="H26" s="2">
        <f>AVERAGE(H5:H23)</f>
        <v>2409.3384210526315</v>
      </c>
      <c r="I26" s="4" t="s">
        <v>48</v>
      </c>
      <c r="J26" s="4">
        <f>AVERAGE(J5:J23)</f>
        <v>5.5647368421052619</v>
      </c>
      <c r="K26" s="2">
        <f>AVERAGE(K5:K23)</f>
        <v>581.78308821301232</v>
      </c>
      <c r="L26" s="4">
        <f>AVERAGE(L5:L23)</f>
        <v>3.2490609109013975</v>
      </c>
      <c r="T26" s="28"/>
      <c r="U26" s="2"/>
      <c r="V26" s="4"/>
      <c r="W26" s="4"/>
      <c r="X26" s="2"/>
      <c r="Y26" s="4"/>
    </row>
    <row r="27" spans="1:25" ht="14.4" x14ac:dyDescent="0.3">
      <c r="G27" s="28" t="s">
        <v>21</v>
      </c>
      <c r="H27" s="2">
        <f>MEDIAN(H5:H23)</f>
        <v>2396.08</v>
      </c>
      <c r="I27" s="2" t="s">
        <v>48</v>
      </c>
      <c r="J27" s="4">
        <f>MEDIAN(J5:J23)</f>
        <v>5.24</v>
      </c>
      <c r="K27" s="2">
        <f>MEDIAN(K5:K23)</f>
        <v>581.17031131262456</v>
      </c>
      <c r="L27" s="4">
        <f>MEDIAN(L5:L23)</f>
        <v>3.0453324312781525</v>
      </c>
      <c r="T27" s="28"/>
      <c r="U27" s="2"/>
      <c r="V27" s="4"/>
      <c r="W27" s="4"/>
      <c r="X27" s="2"/>
      <c r="Y27" s="4"/>
    </row>
    <row r="28" spans="1:25" ht="14.4" x14ac:dyDescent="0.3">
      <c r="G28" s="28" t="s">
        <v>22</v>
      </c>
      <c r="H28" s="2">
        <f>STDEV(H5:H23)</f>
        <v>72.667747642048383</v>
      </c>
      <c r="I28" s="4" t="s">
        <v>48</v>
      </c>
      <c r="J28" s="4">
        <f>STDEV(J5:J23)</f>
        <v>1.5994977281809921</v>
      </c>
      <c r="K28" s="2">
        <f>STDEV(K5:K23)</f>
        <v>7.777889767612475</v>
      </c>
      <c r="L28" s="4">
        <f>STDEV(L5:L23)</f>
        <v>0.97925187555544269</v>
      </c>
    </row>
    <row r="29" spans="1:25" ht="14.4" x14ac:dyDescent="0.3">
      <c r="G29" s="28" t="s">
        <v>23</v>
      </c>
      <c r="H29" s="2">
        <f>MIN(H5:H23)</f>
        <v>2303.0100000000002</v>
      </c>
      <c r="I29" s="2" t="s">
        <v>48</v>
      </c>
      <c r="J29" s="4">
        <f>MIN(J5:J23)</f>
        <v>3.19</v>
      </c>
      <c r="K29" s="2">
        <f>MIN(K5:K23)</f>
        <v>567.51261560932983</v>
      </c>
      <c r="L29" s="4">
        <f>MIN(L5:L23)</f>
        <v>1.8103652437937623</v>
      </c>
      <c r="O29" s="33"/>
      <c r="P29" s="33"/>
      <c r="Q29" s="34"/>
      <c r="R29" s="33"/>
      <c r="S29" s="128"/>
      <c r="T29" s="128"/>
      <c r="U29" s="128"/>
      <c r="V29" s="22"/>
      <c r="W29" s="22"/>
      <c r="X29" s="5"/>
      <c r="Y29" s="22"/>
    </row>
    <row r="30" spans="1:25" ht="14.4" x14ac:dyDescent="0.3">
      <c r="G30" s="28" t="s">
        <v>24</v>
      </c>
      <c r="H30" s="2">
        <f>MAX(H5:H23)</f>
        <v>2547.0300000000002</v>
      </c>
      <c r="I30" s="4" t="s">
        <v>48</v>
      </c>
      <c r="J30" s="4">
        <f>MAX(J5:J23)</f>
        <v>9.09</v>
      </c>
      <c r="K30" s="2">
        <f>MAX(K5:K23)</f>
        <v>596.32924629846377</v>
      </c>
      <c r="L30" s="4">
        <f>MAX(L5:L23)</f>
        <v>5.4206328488530353</v>
      </c>
      <c r="O30" s="33"/>
      <c r="P30" s="33"/>
      <c r="Q30" s="34"/>
      <c r="R30" s="33"/>
      <c r="S30" s="128"/>
      <c r="T30" s="128"/>
      <c r="U30" s="128"/>
      <c r="V30" s="22"/>
      <c r="W30" s="22"/>
      <c r="X30" s="5"/>
      <c r="Y30" s="22"/>
    </row>
    <row r="31" spans="1:25" ht="14.4" x14ac:dyDescent="0.3">
      <c r="G31" s="28" t="s">
        <v>25</v>
      </c>
      <c r="H31" s="2">
        <f>H30-H29</f>
        <v>244.01999999999998</v>
      </c>
      <c r="I31" s="2" t="s">
        <v>48</v>
      </c>
      <c r="J31" s="4">
        <f>J30-J29</f>
        <v>5.9</v>
      </c>
      <c r="K31" s="2">
        <f>K30-K29</f>
        <v>28.816630689133945</v>
      </c>
      <c r="L31" s="4">
        <f>L30-L29</f>
        <v>3.6102676050592732</v>
      </c>
      <c r="O31" s="33"/>
      <c r="P31" s="33"/>
      <c r="Q31" s="34"/>
      <c r="R31" s="33"/>
      <c r="S31" s="128"/>
      <c r="T31" s="128"/>
      <c r="U31" s="128"/>
      <c r="V31" s="22"/>
      <c r="W31" s="22"/>
      <c r="X31" s="5"/>
      <c r="Y31" s="22"/>
    </row>
    <row r="32" spans="1:25" x14ac:dyDescent="0.25">
      <c r="O32" s="33"/>
      <c r="P32" s="33"/>
      <c r="Q32" s="34"/>
      <c r="R32" s="33"/>
      <c r="S32" s="128"/>
      <c r="T32" s="128"/>
      <c r="U32" s="128"/>
      <c r="V32" s="22"/>
      <c r="W32" s="22"/>
      <c r="X32" s="5"/>
      <c r="Y32" s="22"/>
    </row>
    <row r="33" spans="15:25" x14ac:dyDescent="0.25">
      <c r="O33" s="33"/>
      <c r="P33" s="33"/>
      <c r="Q33" s="34"/>
      <c r="R33" s="33"/>
      <c r="S33" s="128"/>
      <c r="T33" s="128"/>
      <c r="U33" s="128"/>
      <c r="V33" s="22"/>
      <c r="W33" s="22"/>
      <c r="X33" s="5"/>
      <c r="Y33" s="22"/>
    </row>
    <row r="34" spans="15:25" x14ac:dyDescent="0.25">
      <c r="O34" s="33"/>
      <c r="P34" s="33"/>
      <c r="Q34" s="34"/>
      <c r="R34" s="33"/>
      <c r="S34" s="128"/>
      <c r="T34" s="128"/>
      <c r="U34" s="128"/>
      <c r="V34" s="22"/>
      <c r="W34" s="22"/>
      <c r="X34" s="5"/>
      <c r="Y34" s="22"/>
    </row>
    <row r="35" spans="15:25" x14ac:dyDescent="0.25">
      <c r="O35" s="33"/>
      <c r="P35" s="33"/>
      <c r="Q35" s="34"/>
      <c r="R35" s="33"/>
      <c r="S35" s="128"/>
      <c r="T35" s="128"/>
      <c r="U35" s="128"/>
      <c r="V35" s="22"/>
      <c r="W35" s="22"/>
      <c r="X35" s="5"/>
      <c r="Y35" s="22"/>
    </row>
    <row r="37" spans="15:25" ht="14.4" x14ac:dyDescent="0.3">
      <c r="T37" s="28"/>
      <c r="U37" s="2"/>
      <c r="V37" s="2"/>
      <c r="W37" s="2"/>
      <c r="X37" s="2"/>
      <c r="Y37" s="2"/>
    </row>
    <row r="38" spans="15:25" ht="14.4" x14ac:dyDescent="0.3">
      <c r="T38" s="28"/>
      <c r="U38" s="2"/>
      <c r="V38" s="4"/>
      <c r="W38" s="4"/>
      <c r="X38" s="2"/>
      <c r="Y38" s="4"/>
    </row>
    <row r="39" spans="15:25" ht="14.4" x14ac:dyDescent="0.3">
      <c r="T39" s="28"/>
      <c r="U39" s="2"/>
      <c r="V39" s="4"/>
      <c r="W39" s="4"/>
      <c r="X39" s="2"/>
      <c r="Y39" s="4"/>
    </row>
    <row r="40" spans="15:25" ht="14.4" x14ac:dyDescent="0.3">
      <c r="T40" s="28"/>
      <c r="U40" s="2"/>
      <c r="V40" s="4"/>
      <c r="W40" s="4"/>
      <c r="X40" s="2"/>
      <c r="Y40" s="4"/>
    </row>
    <row r="41" spans="15:25" ht="14.4" x14ac:dyDescent="0.3">
      <c r="T41" s="28"/>
      <c r="U41" s="2"/>
      <c r="V41" s="4"/>
      <c r="W41" s="4"/>
      <c r="X41" s="2"/>
      <c r="Y41" s="4"/>
    </row>
    <row r="42" spans="15:25" ht="14.4" x14ac:dyDescent="0.3">
      <c r="T42" s="28"/>
      <c r="U42" s="2"/>
      <c r="V42" s="4"/>
      <c r="W42" s="4"/>
      <c r="X42" s="2"/>
      <c r="Y42" s="4"/>
    </row>
    <row r="43" spans="15:25" ht="14.4" x14ac:dyDescent="0.3">
      <c r="T43" s="28"/>
      <c r="U43" s="2"/>
      <c r="V43" s="4"/>
      <c r="W43" s="4"/>
      <c r="X43" s="2"/>
      <c r="Y43" s="4"/>
    </row>
  </sheetData>
  <mergeCells count="2">
    <mergeCell ref="B3:L3"/>
    <mergeCell ref="B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showGridLines="0" workbookViewId="0">
      <selection activeCell="B1" sqref="B1:K33"/>
    </sheetView>
  </sheetViews>
  <sheetFormatPr defaultColWidth="9.109375" defaultRowHeight="13.8" x14ac:dyDescent="0.25"/>
  <cols>
    <col min="1" max="1" width="9.109375" style="7"/>
    <col min="2" max="2" width="8.33203125" style="33" customWidth="1"/>
    <col min="3" max="3" width="14.33203125" style="33" customWidth="1"/>
    <col min="4" max="4" width="9.88671875" style="33" customWidth="1"/>
    <col min="5" max="5" width="11" style="33" customWidth="1"/>
    <col min="6" max="6" width="10" style="33" customWidth="1"/>
    <col min="7" max="7" width="8.88671875" style="33" customWidth="1"/>
    <col min="8" max="8" width="7.6640625" style="33" customWidth="1"/>
    <col min="9" max="9" width="9" style="22" customWidth="1"/>
    <col min="10" max="10" width="7.6640625" style="7" customWidth="1"/>
    <col min="11" max="11" width="6.6640625" style="33" customWidth="1"/>
    <col min="12" max="12" width="9.109375" style="33"/>
    <col min="13" max="14" width="9.109375" style="7"/>
    <col min="15" max="15" width="13.6640625" style="7" customWidth="1"/>
    <col min="16" max="16" width="14.6640625" style="7" customWidth="1"/>
    <col min="17" max="20" width="9.109375" style="7"/>
    <col min="21" max="21" width="10.109375" style="7" customWidth="1"/>
    <col min="22" max="16384" width="9.109375" style="7"/>
  </cols>
  <sheetData>
    <row r="1" spans="1:23" ht="15" customHeight="1" x14ac:dyDescent="0.25">
      <c r="B1" s="476" t="s">
        <v>135</v>
      </c>
      <c r="C1" s="476"/>
      <c r="D1" s="476"/>
      <c r="E1" s="476"/>
      <c r="F1" s="476"/>
      <c r="G1" s="476"/>
      <c r="H1" s="476"/>
      <c r="I1" s="476"/>
      <c r="J1" s="476"/>
      <c r="K1" s="476"/>
    </row>
    <row r="2" spans="1:23" ht="15" customHeight="1" x14ac:dyDescent="0.25">
      <c r="B2" s="3" t="s">
        <v>126</v>
      </c>
    </row>
    <row r="3" spans="1:23" ht="20.399999999999999" x14ac:dyDescent="0.25">
      <c r="A3" s="400"/>
      <c r="B3" s="423">
        <v>2013</v>
      </c>
      <c r="C3" s="423"/>
      <c r="D3" s="423"/>
      <c r="E3" s="423"/>
      <c r="F3" s="423"/>
      <c r="G3" s="423"/>
      <c r="H3" s="423"/>
      <c r="I3" s="423"/>
      <c r="J3" s="423"/>
      <c r="K3" s="423"/>
      <c r="L3" s="419"/>
    </row>
    <row r="4" spans="1:23" s="92" customFormat="1" ht="30" thickBot="1" x14ac:dyDescent="0.35">
      <c r="A4" s="410"/>
      <c r="B4" s="42" t="s">
        <v>1</v>
      </c>
      <c r="C4" s="43" t="s">
        <v>2</v>
      </c>
      <c r="D4" s="44" t="s">
        <v>3</v>
      </c>
      <c r="E4" s="68" t="s">
        <v>4</v>
      </c>
      <c r="F4" s="45" t="s">
        <v>5</v>
      </c>
      <c r="G4" s="45" t="s">
        <v>6</v>
      </c>
      <c r="H4" s="45" t="s">
        <v>7</v>
      </c>
      <c r="I4" s="46" t="s">
        <v>8</v>
      </c>
      <c r="J4" s="46" t="s">
        <v>9</v>
      </c>
      <c r="K4" s="45" t="s">
        <v>10</v>
      </c>
      <c r="L4" s="142"/>
      <c r="N4" s="15"/>
      <c r="O4" s="15"/>
      <c r="P4" s="16"/>
      <c r="Q4" s="16"/>
      <c r="R4" s="17"/>
      <c r="S4" s="17"/>
      <c r="T4" s="17"/>
      <c r="U4" s="18"/>
      <c r="V4" s="18"/>
      <c r="W4" s="17"/>
    </row>
    <row r="5" spans="1:23" ht="14.4" thickTop="1" x14ac:dyDescent="0.25">
      <c r="A5" s="400"/>
      <c r="B5" s="33" t="s">
        <v>11</v>
      </c>
      <c r="C5" s="33" t="s">
        <v>12</v>
      </c>
      <c r="D5" s="34">
        <v>42166</v>
      </c>
      <c r="E5" s="33" t="s">
        <v>34</v>
      </c>
      <c r="F5" s="128">
        <v>296735.09000000003</v>
      </c>
      <c r="G5" s="128">
        <v>5389406.8499999996</v>
      </c>
      <c r="H5" s="128">
        <v>2381.94</v>
      </c>
      <c r="I5" s="22">
        <v>5.05</v>
      </c>
      <c r="J5" s="5">
        <f t="shared" ref="J5:J25" si="0">(LN(I5)*27.519)+535.59</f>
        <v>580.15394506702239</v>
      </c>
      <c r="K5" s="22">
        <f t="shared" ref="K5:K25" si="1">I5*(J5/1000)</f>
        <v>2.9297774225884625</v>
      </c>
      <c r="L5" s="422"/>
      <c r="N5" s="33"/>
      <c r="O5" s="33"/>
      <c r="P5" s="34"/>
      <c r="Q5" s="33"/>
      <c r="R5" s="128"/>
      <c r="S5" s="128"/>
      <c r="T5" s="128"/>
      <c r="U5" s="22"/>
      <c r="V5" s="5"/>
      <c r="W5" s="22"/>
    </row>
    <row r="6" spans="1:23" x14ac:dyDescent="0.25">
      <c r="A6" s="400"/>
      <c r="B6" s="33" t="s">
        <v>59</v>
      </c>
      <c r="C6" s="33" t="s">
        <v>12</v>
      </c>
      <c r="D6" s="34">
        <v>42166</v>
      </c>
      <c r="E6" s="33" t="s">
        <v>34</v>
      </c>
      <c r="F6" s="128">
        <v>296988.90999999997</v>
      </c>
      <c r="G6" s="128">
        <v>5389588.21</v>
      </c>
      <c r="H6" s="128">
        <v>2327.9499999999998</v>
      </c>
      <c r="I6" s="22">
        <v>5.15</v>
      </c>
      <c r="J6" s="5">
        <f t="shared" si="0"/>
        <v>580.69355059115912</v>
      </c>
      <c r="K6" s="22">
        <f t="shared" si="1"/>
        <v>2.9905717855444696</v>
      </c>
      <c r="L6" s="422"/>
      <c r="N6" s="33"/>
      <c r="O6" s="33"/>
      <c r="P6" s="34"/>
      <c r="Q6" s="33"/>
      <c r="R6" s="128"/>
      <c r="S6" s="128"/>
      <c r="T6" s="128"/>
      <c r="U6" s="22"/>
      <c r="V6" s="5"/>
      <c r="W6" s="22"/>
    </row>
    <row r="7" spans="1:23" x14ac:dyDescent="0.25">
      <c r="A7" s="400"/>
      <c r="B7" s="33" t="s">
        <v>15</v>
      </c>
      <c r="C7" s="33" t="s">
        <v>12</v>
      </c>
      <c r="D7" s="34">
        <v>42166</v>
      </c>
      <c r="E7" s="33" t="s">
        <v>34</v>
      </c>
      <c r="F7" s="128">
        <v>296710.53000000003</v>
      </c>
      <c r="G7" s="128">
        <v>5389177.8200000003</v>
      </c>
      <c r="H7" s="128">
        <v>2459.67</v>
      </c>
      <c r="I7" s="22">
        <v>5.05</v>
      </c>
      <c r="J7" s="5">
        <f t="shared" si="0"/>
        <v>580.15394506702239</v>
      </c>
      <c r="K7" s="22">
        <f t="shared" si="1"/>
        <v>2.9297774225884625</v>
      </c>
      <c r="L7" s="422"/>
      <c r="N7" s="33"/>
      <c r="O7" s="33"/>
      <c r="P7" s="34"/>
      <c r="Q7" s="33"/>
      <c r="R7" s="128"/>
      <c r="S7" s="128"/>
      <c r="T7" s="128"/>
      <c r="U7" s="22"/>
      <c r="V7" s="5"/>
      <c r="W7" s="22"/>
    </row>
    <row r="8" spans="1:23" x14ac:dyDescent="0.25">
      <c r="A8" s="400"/>
      <c r="B8" s="33" t="s">
        <v>16</v>
      </c>
      <c r="C8" s="33" t="s">
        <v>12</v>
      </c>
      <c r="D8" s="34">
        <v>42166</v>
      </c>
      <c r="E8" s="33" t="s">
        <v>34</v>
      </c>
      <c r="F8" s="128">
        <v>296683.34999999998</v>
      </c>
      <c r="G8" s="128">
        <v>5388909.5</v>
      </c>
      <c r="H8" s="128">
        <v>2551.44</v>
      </c>
      <c r="I8" s="22">
        <v>7.25</v>
      </c>
      <c r="J8" s="5">
        <f t="shared" si="0"/>
        <v>590.10517942173954</v>
      </c>
      <c r="K8" s="22">
        <f t="shared" si="1"/>
        <v>4.2782625508076118</v>
      </c>
      <c r="L8" s="422"/>
      <c r="N8" s="33"/>
      <c r="O8" s="33"/>
      <c r="P8" s="34"/>
      <c r="Q8" s="33"/>
      <c r="R8" s="128"/>
      <c r="S8" s="128"/>
      <c r="T8" s="128"/>
      <c r="U8" s="22"/>
      <c r="V8" s="5"/>
      <c r="W8" s="22"/>
    </row>
    <row r="9" spans="1:23" x14ac:dyDescent="0.25">
      <c r="A9" s="400"/>
      <c r="B9" s="33" t="s">
        <v>44</v>
      </c>
      <c r="C9" s="33" t="s">
        <v>12</v>
      </c>
      <c r="D9" s="34">
        <v>42166</v>
      </c>
      <c r="E9" s="33" t="s">
        <v>34</v>
      </c>
      <c r="F9" s="128">
        <v>296439.21000000002</v>
      </c>
      <c r="G9" s="128">
        <v>5389176.7400000002</v>
      </c>
      <c r="H9" s="128">
        <v>2457.7199999999998</v>
      </c>
      <c r="I9" s="22">
        <v>4.5</v>
      </c>
      <c r="J9" s="5">
        <f t="shared" si="0"/>
        <v>576.98070588188637</v>
      </c>
      <c r="K9" s="22">
        <f t="shared" si="1"/>
        <v>2.5964131764684883</v>
      </c>
      <c r="L9" s="422"/>
      <c r="N9" s="33"/>
      <c r="O9" s="33"/>
      <c r="P9" s="34"/>
      <c r="Q9" s="33"/>
      <c r="R9" s="128"/>
      <c r="S9" s="128"/>
      <c r="T9" s="128"/>
      <c r="U9" s="22"/>
      <c r="V9" s="5"/>
      <c r="W9" s="22"/>
    </row>
    <row r="10" spans="1:23" x14ac:dyDescent="0.25">
      <c r="A10" s="400"/>
      <c r="B10" s="33" t="s">
        <v>53</v>
      </c>
      <c r="C10" s="33" t="s">
        <v>12</v>
      </c>
      <c r="D10" s="34">
        <v>42166</v>
      </c>
      <c r="E10" s="33" t="s">
        <v>34</v>
      </c>
      <c r="F10" s="128">
        <v>297151.96000000002</v>
      </c>
      <c r="G10" s="128">
        <v>5389561.5099999998</v>
      </c>
      <c r="H10" s="128">
        <v>2348.16</v>
      </c>
      <c r="I10" s="22">
        <v>5.3</v>
      </c>
      <c r="J10" s="5">
        <f t="shared" si="0"/>
        <v>581.48362399493772</v>
      </c>
      <c r="K10" s="22">
        <f t="shared" si="1"/>
        <v>3.0818632071731695</v>
      </c>
      <c r="L10" s="422"/>
      <c r="N10" s="33"/>
      <c r="O10" s="33"/>
      <c r="P10" s="34"/>
      <c r="Q10" s="33"/>
      <c r="R10" s="128"/>
      <c r="S10" s="128"/>
      <c r="T10" s="128"/>
      <c r="U10" s="22"/>
      <c r="V10" s="5"/>
      <c r="W10" s="22"/>
    </row>
    <row r="11" spans="1:23" x14ac:dyDescent="0.25">
      <c r="A11" s="400"/>
      <c r="B11" s="33" t="s">
        <v>36</v>
      </c>
      <c r="C11" s="33" t="s">
        <v>12</v>
      </c>
      <c r="D11" s="34">
        <v>42166</v>
      </c>
      <c r="E11" s="33" t="s">
        <v>34</v>
      </c>
      <c r="F11" s="128">
        <v>296995.89</v>
      </c>
      <c r="G11" s="128">
        <v>5389130.5599999996</v>
      </c>
      <c r="H11" s="128">
        <v>2485.9899999999998</v>
      </c>
      <c r="I11" s="22">
        <v>5.05</v>
      </c>
      <c r="J11" s="5">
        <f t="shared" si="0"/>
        <v>580.15394506702239</v>
      </c>
      <c r="K11" s="22">
        <f t="shared" si="1"/>
        <v>2.9297774225884625</v>
      </c>
      <c r="L11" s="422"/>
      <c r="N11" s="33"/>
      <c r="O11" s="33"/>
      <c r="P11" s="34"/>
      <c r="Q11" s="33"/>
      <c r="R11" s="128"/>
      <c r="S11" s="128"/>
      <c r="T11" s="128"/>
      <c r="U11" s="22"/>
      <c r="V11" s="5"/>
      <c r="W11" s="22"/>
    </row>
    <row r="12" spans="1:23" x14ac:dyDescent="0.25">
      <c r="A12" s="400"/>
      <c r="B12" s="33">
        <v>5</v>
      </c>
      <c r="C12" s="33" t="s">
        <v>14</v>
      </c>
      <c r="D12" s="34">
        <v>42166</v>
      </c>
      <c r="E12" s="33" t="s">
        <v>34</v>
      </c>
      <c r="F12" s="128">
        <v>296681.12</v>
      </c>
      <c r="G12" s="128">
        <v>5388913.8600000003</v>
      </c>
      <c r="H12" s="128">
        <v>2554.8200000000002</v>
      </c>
      <c r="I12" s="22">
        <v>7.2333333333333334</v>
      </c>
      <c r="J12" s="5">
        <f t="shared" si="0"/>
        <v>590.04184452611912</v>
      </c>
      <c r="K12" s="22">
        <f t="shared" si="1"/>
        <v>4.2679693420722611</v>
      </c>
      <c r="L12" s="422"/>
      <c r="N12" s="33"/>
      <c r="O12" s="33"/>
      <c r="P12" s="34"/>
      <c r="Q12" s="33"/>
      <c r="R12" s="128"/>
      <c r="S12" s="128"/>
      <c r="T12" s="128"/>
      <c r="U12" s="22"/>
      <c r="V12" s="5"/>
      <c r="W12" s="22"/>
    </row>
    <row r="13" spans="1:23" x14ac:dyDescent="0.25">
      <c r="A13" s="400"/>
      <c r="B13" s="33">
        <v>6</v>
      </c>
      <c r="C13" s="33" t="s">
        <v>14</v>
      </c>
      <c r="D13" s="34">
        <v>42166</v>
      </c>
      <c r="E13" s="33" t="s">
        <v>34</v>
      </c>
      <c r="F13" s="128">
        <v>296694.07</v>
      </c>
      <c r="G13" s="128">
        <v>5388958.4500000002</v>
      </c>
      <c r="H13" s="128">
        <v>2536.0100000000002</v>
      </c>
      <c r="I13" s="22">
        <v>5.75</v>
      </c>
      <c r="J13" s="5">
        <f t="shared" si="0"/>
        <v>583.72623080449603</v>
      </c>
      <c r="K13" s="22">
        <f t="shared" si="1"/>
        <v>3.356425827125852</v>
      </c>
      <c r="L13" s="422"/>
      <c r="N13" s="33"/>
      <c r="O13" s="33"/>
      <c r="P13" s="34"/>
      <c r="Q13" s="33"/>
      <c r="R13" s="128"/>
      <c r="S13" s="128"/>
      <c r="T13" s="128"/>
      <c r="U13" s="22"/>
      <c r="V13" s="5"/>
      <c r="W13" s="22"/>
    </row>
    <row r="14" spans="1:23" x14ac:dyDescent="0.25">
      <c r="A14" s="400"/>
      <c r="B14" s="33">
        <v>7</v>
      </c>
      <c r="C14" s="33" t="s">
        <v>14</v>
      </c>
      <c r="D14" s="34">
        <v>42166</v>
      </c>
      <c r="E14" s="33" t="s">
        <v>34</v>
      </c>
      <c r="F14" s="128">
        <v>296690.56</v>
      </c>
      <c r="G14" s="128">
        <v>5389006.8499999996</v>
      </c>
      <c r="H14" s="128">
        <v>2520.85</v>
      </c>
      <c r="I14" s="22">
        <v>4.3</v>
      </c>
      <c r="J14" s="5">
        <f t="shared" si="0"/>
        <v>575.72962680966805</v>
      </c>
      <c r="K14" s="22">
        <f t="shared" si="1"/>
        <v>2.4756373952815722</v>
      </c>
      <c r="L14" s="422"/>
      <c r="N14" s="33"/>
      <c r="O14" s="33"/>
      <c r="P14" s="34"/>
      <c r="Q14" s="33"/>
      <c r="R14" s="128"/>
      <c r="S14" s="128"/>
      <c r="T14" s="128"/>
      <c r="U14" s="22"/>
      <c r="V14" s="5"/>
      <c r="W14" s="22"/>
    </row>
    <row r="15" spans="1:23" x14ac:dyDescent="0.25">
      <c r="A15" s="400"/>
      <c r="B15" s="33">
        <v>8</v>
      </c>
      <c r="C15" s="33" t="s">
        <v>14</v>
      </c>
      <c r="D15" s="34">
        <v>42166</v>
      </c>
      <c r="E15" s="33" t="s">
        <v>34</v>
      </c>
      <c r="F15" s="128">
        <v>296696.2</v>
      </c>
      <c r="G15" s="128">
        <v>5389057.2599999998</v>
      </c>
      <c r="H15" s="128">
        <v>2505.11</v>
      </c>
      <c r="I15" s="22">
        <v>3.85</v>
      </c>
      <c r="J15" s="5">
        <f t="shared" si="0"/>
        <v>572.68762496805925</v>
      </c>
      <c r="K15" s="22">
        <f t="shared" si="1"/>
        <v>2.2048473561270283</v>
      </c>
      <c r="L15" s="422"/>
      <c r="N15" s="33"/>
      <c r="O15" s="33"/>
      <c r="P15" s="34"/>
      <c r="Q15" s="33"/>
      <c r="R15" s="128"/>
      <c r="S15" s="128"/>
      <c r="T15" s="128"/>
      <c r="U15" s="22"/>
      <c r="V15" s="5"/>
      <c r="W15" s="22"/>
    </row>
    <row r="16" spans="1:23" x14ac:dyDescent="0.25">
      <c r="A16" s="400"/>
      <c r="B16" s="33">
        <v>9</v>
      </c>
      <c r="C16" s="33" t="s">
        <v>14</v>
      </c>
      <c r="D16" s="34">
        <v>42166</v>
      </c>
      <c r="E16" s="33" t="s">
        <v>34</v>
      </c>
      <c r="F16" s="128">
        <v>296704.95</v>
      </c>
      <c r="G16" s="128">
        <v>5389110.2000000002</v>
      </c>
      <c r="H16" s="128">
        <v>2485.0700000000002</v>
      </c>
      <c r="I16" s="22">
        <v>4.1333333333333337</v>
      </c>
      <c r="J16" s="5">
        <f t="shared" si="0"/>
        <v>574.64177765792419</v>
      </c>
      <c r="K16" s="22">
        <f t="shared" si="1"/>
        <v>2.3751860143194206</v>
      </c>
      <c r="L16" s="422"/>
      <c r="N16" s="33"/>
      <c r="O16" s="33"/>
      <c r="P16" s="34"/>
      <c r="Q16" s="33"/>
      <c r="R16" s="128"/>
      <c r="S16" s="128"/>
      <c r="T16" s="128"/>
      <c r="U16" s="22"/>
      <c r="V16" s="5"/>
      <c r="W16" s="22"/>
    </row>
    <row r="17" spans="1:23" x14ac:dyDescent="0.25">
      <c r="A17" s="400"/>
      <c r="B17" s="33">
        <v>10</v>
      </c>
      <c r="C17" s="33" t="s">
        <v>14</v>
      </c>
      <c r="D17" s="34">
        <v>42166</v>
      </c>
      <c r="E17" s="33" t="s">
        <v>34</v>
      </c>
      <c r="F17" s="128">
        <v>296710.5</v>
      </c>
      <c r="G17" s="128">
        <v>5389177.8600000003</v>
      </c>
      <c r="H17" s="128">
        <v>2459.8000000000002</v>
      </c>
      <c r="I17" s="22">
        <v>5.0333333333333341</v>
      </c>
      <c r="J17" s="5">
        <f t="shared" si="0"/>
        <v>580.06297308334911</v>
      </c>
      <c r="K17" s="22">
        <f t="shared" si="1"/>
        <v>2.9196502978528573</v>
      </c>
      <c r="L17" s="422"/>
      <c r="N17" s="33"/>
      <c r="O17" s="33"/>
      <c r="P17" s="34"/>
      <c r="Q17" s="33"/>
      <c r="R17" s="128"/>
      <c r="S17" s="128"/>
      <c r="T17" s="128"/>
      <c r="U17" s="22"/>
      <c r="V17" s="5"/>
      <c r="W17" s="22"/>
    </row>
    <row r="18" spans="1:23" x14ac:dyDescent="0.25">
      <c r="A18" s="400"/>
      <c r="B18" s="33">
        <v>11</v>
      </c>
      <c r="C18" s="33" t="s">
        <v>14</v>
      </c>
      <c r="D18" s="34">
        <v>42166</v>
      </c>
      <c r="E18" s="33" t="s">
        <v>34</v>
      </c>
      <c r="F18" s="128">
        <v>296718.46000000002</v>
      </c>
      <c r="G18" s="128">
        <v>5389208.75</v>
      </c>
      <c r="H18" s="128">
        <v>2448.88</v>
      </c>
      <c r="I18" s="22">
        <v>5.2666666666666666</v>
      </c>
      <c r="J18" s="5">
        <f t="shared" si="0"/>
        <v>581.31000196790831</v>
      </c>
      <c r="K18" s="22">
        <f t="shared" si="1"/>
        <v>3.061566010364317</v>
      </c>
      <c r="L18" s="422"/>
      <c r="N18" s="33"/>
      <c r="O18" s="33"/>
      <c r="P18" s="34"/>
      <c r="Q18" s="33"/>
      <c r="R18" s="128"/>
      <c r="S18" s="128"/>
      <c r="T18" s="128"/>
      <c r="U18" s="22"/>
      <c r="V18" s="5"/>
      <c r="W18" s="22"/>
    </row>
    <row r="19" spans="1:23" x14ac:dyDescent="0.25">
      <c r="A19" s="400"/>
      <c r="B19" s="33">
        <v>12</v>
      </c>
      <c r="C19" s="33" t="s">
        <v>14</v>
      </c>
      <c r="D19" s="34">
        <v>42166</v>
      </c>
      <c r="E19" s="33" t="s">
        <v>34</v>
      </c>
      <c r="F19" s="128">
        <v>296725.53999999998</v>
      </c>
      <c r="G19" s="128">
        <v>5389313.3499999996</v>
      </c>
      <c r="H19" s="128">
        <v>2413.44</v>
      </c>
      <c r="I19" s="22">
        <v>4.416666666666667</v>
      </c>
      <c r="J19" s="5">
        <f t="shared" si="0"/>
        <v>576.46631707352492</v>
      </c>
      <c r="K19" s="22">
        <f t="shared" si="1"/>
        <v>2.5460595670747352</v>
      </c>
      <c r="L19" s="422"/>
      <c r="N19" s="33"/>
      <c r="O19" s="33"/>
      <c r="P19" s="34"/>
      <c r="Q19" s="33"/>
      <c r="R19" s="128"/>
      <c r="S19" s="128"/>
      <c r="T19" s="128"/>
      <c r="U19" s="22"/>
      <c r="V19" s="5"/>
      <c r="W19" s="22"/>
    </row>
    <row r="20" spans="1:23" x14ac:dyDescent="0.25">
      <c r="A20" s="400"/>
      <c r="B20" s="33">
        <v>13</v>
      </c>
      <c r="C20" s="33" t="s">
        <v>14</v>
      </c>
      <c r="D20" s="34">
        <v>42166</v>
      </c>
      <c r="E20" s="33" t="s">
        <v>34</v>
      </c>
      <c r="F20" s="128">
        <v>296741.08</v>
      </c>
      <c r="G20" s="128">
        <v>5389360.75</v>
      </c>
      <c r="H20" s="128">
        <v>2397.0700000000002</v>
      </c>
      <c r="I20" s="22">
        <v>5.0666666666666673</v>
      </c>
      <c r="J20" s="5">
        <f t="shared" si="0"/>
        <v>580.24461730720782</v>
      </c>
      <c r="K20" s="22">
        <f t="shared" si="1"/>
        <v>2.9399060610231866</v>
      </c>
      <c r="L20" s="422"/>
      <c r="N20" s="33"/>
      <c r="O20" s="33"/>
      <c r="P20" s="34"/>
      <c r="Q20" s="33"/>
      <c r="R20" s="128"/>
      <c r="S20" s="128"/>
      <c r="T20" s="128"/>
      <c r="U20" s="22"/>
      <c r="V20" s="5"/>
      <c r="W20" s="22"/>
    </row>
    <row r="21" spans="1:23" x14ac:dyDescent="0.25">
      <c r="A21" s="400"/>
      <c r="B21" s="33">
        <v>14</v>
      </c>
      <c r="C21" s="33" t="s">
        <v>14</v>
      </c>
      <c r="D21" s="34">
        <v>42166</v>
      </c>
      <c r="E21" s="33" t="s">
        <v>34</v>
      </c>
      <c r="F21" s="128">
        <v>296751.78000000003</v>
      </c>
      <c r="G21" s="128">
        <v>5389461.1900000004</v>
      </c>
      <c r="H21" s="128">
        <v>2365.13</v>
      </c>
      <c r="I21" s="22">
        <v>4.55</v>
      </c>
      <c r="J21" s="5">
        <f t="shared" si="0"/>
        <v>577.284786323905</v>
      </c>
      <c r="K21" s="22">
        <f t="shared" si="1"/>
        <v>2.6266457777737675</v>
      </c>
      <c r="L21" s="422"/>
      <c r="N21" s="33"/>
      <c r="O21" s="33"/>
      <c r="P21" s="34"/>
      <c r="Q21" s="33"/>
      <c r="R21" s="128"/>
      <c r="S21" s="128"/>
      <c r="T21" s="128"/>
      <c r="U21" s="22"/>
      <c r="V21" s="5"/>
      <c r="W21" s="22"/>
    </row>
    <row r="22" spans="1:23" x14ac:dyDescent="0.25">
      <c r="A22" s="400"/>
      <c r="B22" s="33">
        <v>15</v>
      </c>
      <c r="C22" s="33" t="s">
        <v>14</v>
      </c>
      <c r="D22" s="34">
        <v>42166</v>
      </c>
      <c r="E22" s="33" t="s">
        <v>34</v>
      </c>
      <c r="F22" s="128">
        <v>296758.68</v>
      </c>
      <c r="G22" s="128">
        <v>5389513.6500000004</v>
      </c>
      <c r="H22" s="128">
        <v>2349.7399999999998</v>
      </c>
      <c r="I22" s="22">
        <v>4.75</v>
      </c>
      <c r="J22" s="5">
        <f t="shared" si="0"/>
        <v>578.46858174402303</v>
      </c>
      <c r="K22" s="22">
        <f t="shared" si="1"/>
        <v>2.7477257632841097</v>
      </c>
      <c r="L22" s="422"/>
    </row>
    <row r="23" spans="1:23" ht="14.4" x14ac:dyDescent="0.3">
      <c r="A23" s="400"/>
      <c r="B23" s="33">
        <v>16</v>
      </c>
      <c r="C23" s="33" t="s">
        <v>14</v>
      </c>
      <c r="D23" s="34">
        <v>42166</v>
      </c>
      <c r="E23" s="33" t="s">
        <v>34</v>
      </c>
      <c r="F23" s="128">
        <v>296767.5</v>
      </c>
      <c r="G23" s="128">
        <v>5389570.5899999999</v>
      </c>
      <c r="H23" s="128">
        <v>2337.5</v>
      </c>
      <c r="I23" s="22">
        <v>4.4333333333333336</v>
      </c>
      <c r="J23" s="5">
        <f t="shared" si="0"/>
        <v>576.56996691357358</v>
      </c>
      <c r="K23" s="22">
        <f t="shared" si="1"/>
        <v>2.5561268533168429</v>
      </c>
      <c r="L23" s="422"/>
      <c r="S23" s="28"/>
      <c r="T23" s="2"/>
      <c r="U23" s="2"/>
      <c r="V23" s="2"/>
      <c r="W23" s="2"/>
    </row>
    <row r="24" spans="1:23" ht="14.4" x14ac:dyDescent="0.3">
      <c r="A24" s="400"/>
      <c r="B24" s="33">
        <v>17</v>
      </c>
      <c r="C24" s="33" t="s">
        <v>14</v>
      </c>
      <c r="D24" s="34">
        <v>42166</v>
      </c>
      <c r="E24" s="33" t="s">
        <v>34</v>
      </c>
      <c r="F24" s="128">
        <v>296783.64</v>
      </c>
      <c r="G24" s="128">
        <v>5389627.0800000001</v>
      </c>
      <c r="H24" s="128">
        <v>2320.35</v>
      </c>
      <c r="I24" s="22">
        <v>4.2666666666666666</v>
      </c>
      <c r="J24" s="5">
        <f t="shared" si="0"/>
        <v>575.51547008684315</v>
      </c>
      <c r="K24" s="22">
        <f t="shared" si="1"/>
        <v>2.4555326723705306</v>
      </c>
      <c r="L24" s="422"/>
      <c r="S24" s="28"/>
      <c r="T24" s="2"/>
      <c r="U24" s="4"/>
      <c r="V24" s="2"/>
      <c r="W24" s="4"/>
    </row>
    <row r="25" spans="1:23" ht="14.4" x14ac:dyDescent="0.3">
      <c r="A25" s="400"/>
      <c r="B25" s="33">
        <v>18</v>
      </c>
      <c r="C25" s="33" t="s">
        <v>14</v>
      </c>
      <c r="D25" s="34">
        <v>42166</v>
      </c>
      <c r="E25" s="33" t="s">
        <v>34</v>
      </c>
      <c r="F25" s="128">
        <v>296780.07</v>
      </c>
      <c r="G25" s="128">
        <v>5389675.8499999996</v>
      </c>
      <c r="H25" s="128">
        <v>2303.2199999999998</v>
      </c>
      <c r="I25" s="22">
        <v>4.8833333333333337</v>
      </c>
      <c r="J25" s="5">
        <f t="shared" si="0"/>
        <v>579.23040201975073</v>
      </c>
      <c r="K25" s="22">
        <f t="shared" si="1"/>
        <v>2.8285751298631165</v>
      </c>
      <c r="L25" s="422"/>
      <c r="S25" s="28"/>
      <c r="T25" s="2"/>
      <c r="U25" s="4"/>
      <c r="V25" s="2"/>
      <c r="W25" s="4"/>
    </row>
    <row r="26" spans="1:23" ht="14.4" x14ac:dyDescent="0.3">
      <c r="A26" s="400"/>
      <c r="B26" s="63"/>
      <c r="C26" s="63"/>
      <c r="D26" s="63"/>
      <c r="E26" s="63"/>
      <c r="F26" s="63"/>
      <c r="G26" s="63"/>
      <c r="H26" s="63"/>
      <c r="I26" s="65"/>
      <c r="J26" s="90"/>
      <c r="K26" s="63"/>
      <c r="L26" s="422"/>
      <c r="S26" s="28"/>
      <c r="T26" s="2"/>
      <c r="U26" s="4"/>
      <c r="V26" s="2"/>
      <c r="W26" s="4"/>
    </row>
    <row r="27" spans="1:23" ht="14.4" x14ac:dyDescent="0.3">
      <c r="E27" s="2"/>
      <c r="G27" s="28" t="s">
        <v>19</v>
      </c>
      <c r="H27" s="2">
        <f>COUNT(H5:H25)</f>
        <v>21</v>
      </c>
      <c r="I27" s="2">
        <f>COUNT(I5:I25)</f>
        <v>21</v>
      </c>
      <c r="J27" s="2">
        <f>COUNT(J5:J25)</f>
        <v>21</v>
      </c>
      <c r="K27" s="2">
        <f>COUNT(K5:K25)</f>
        <v>21</v>
      </c>
      <c r="S27" s="28"/>
      <c r="T27" s="2"/>
      <c r="U27" s="4"/>
      <c r="V27" s="2"/>
      <c r="W27" s="4"/>
    </row>
    <row r="28" spans="1:23" ht="14.4" x14ac:dyDescent="0.3">
      <c r="E28" s="4"/>
      <c r="G28" s="28" t="s">
        <v>20</v>
      </c>
      <c r="H28" s="2">
        <f>AVERAGE(H5:H25)</f>
        <v>2429.0409523809521</v>
      </c>
      <c r="I28" s="4">
        <f>AVERAGE(I5:I25)</f>
        <v>5.0134920634920634</v>
      </c>
      <c r="J28" s="2">
        <f>AVERAGE(J5:J25)</f>
        <v>579.60500554176872</v>
      </c>
      <c r="K28" s="4">
        <f>AVERAGE(K5:K25)</f>
        <v>2.9094427169337482</v>
      </c>
      <c r="S28" s="28"/>
      <c r="T28" s="2"/>
      <c r="U28" s="4"/>
      <c r="V28" s="2"/>
      <c r="W28" s="4"/>
    </row>
    <row r="29" spans="1:23" ht="14.4" x14ac:dyDescent="0.3">
      <c r="E29" s="4"/>
      <c r="G29" s="28" t="s">
        <v>21</v>
      </c>
      <c r="H29" s="2">
        <f>MEDIAN(H5:H25)</f>
        <v>2448.88</v>
      </c>
      <c r="I29" s="4">
        <f>MEDIAN(I5:I25)</f>
        <v>5.0333333333333341</v>
      </c>
      <c r="J29" s="2">
        <f>MEDIAN(J5:J25)</f>
        <v>580.06297308334911</v>
      </c>
      <c r="K29" s="4">
        <f>MEDIAN(K5:K25)</f>
        <v>2.9196502978528573</v>
      </c>
      <c r="S29" s="28"/>
      <c r="T29" s="2"/>
      <c r="U29" s="4"/>
      <c r="V29" s="2"/>
      <c r="W29" s="4"/>
    </row>
    <row r="30" spans="1:23" ht="14.4" x14ac:dyDescent="0.3">
      <c r="E30" s="4"/>
      <c r="G30" s="28" t="s">
        <v>22</v>
      </c>
      <c r="H30" s="2">
        <f>STDEV(H5:H25)</f>
        <v>81.420276277151203</v>
      </c>
      <c r="I30" s="4">
        <f>STDEV(I5:I25)</f>
        <v>0.86882134475422002</v>
      </c>
      <c r="J30" s="2">
        <f>STDEV(J5:J25)</f>
        <v>4.3720782930251119</v>
      </c>
      <c r="K30" s="4">
        <f>STDEV(K5:K25)</f>
        <v>0.53030276141467692</v>
      </c>
    </row>
    <row r="31" spans="1:23" ht="14.4" x14ac:dyDescent="0.3">
      <c r="E31" s="4"/>
      <c r="G31" s="28" t="s">
        <v>23</v>
      </c>
      <c r="H31" s="2">
        <f>MIN(H5:H25)</f>
        <v>2303.2199999999998</v>
      </c>
      <c r="I31" s="4">
        <f>MIN(I5:I25)</f>
        <v>3.85</v>
      </c>
      <c r="J31" s="2">
        <f>MIN(J5:J25)</f>
        <v>572.68762496805925</v>
      </c>
      <c r="K31" s="4">
        <f>MIN(K5:K25)</f>
        <v>2.2048473561270283</v>
      </c>
      <c r="N31" s="33"/>
      <c r="O31" s="33"/>
      <c r="P31" s="34"/>
      <c r="Q31" s="33"/>
      <c r="R31" s="128"/>
      <c r="S31" s="128"/>
      <c r="T31" s="128"/>
      <c r="U31" s="22"/>
      <c r="V31" s="5"/>
      <c r="W31" s="22"/>
    </row>
    <row r="32" spans="1:23" ht="14.4" x14ac:dyDescent="0.3">
      <c r="E32" s="4"/>
      <c r="G32" s="28" t="s">
        <v>24</v>
      </c>
      <c r="H32" s="2">
        <f>MAX(H5:H25)</f>
        <v>2554.8200000000002</v>
      </c>
      <c r="I32" s="4">
        <f>MAX(I5:I25)</f>
        <v>7.25</v>
      </c>
      <c r="J32" s="2">
        <f>MAX(J5:J25)</f>
        <v>590.10517942173954</v>
      </c>
      <c r="K32" s="4">
        <f>MAX(K5:K25)</f>
        <v>4.2782625508076118</v>
      </c>
      <c r="N32" s="33"/>
      <c r="O32" s="33"/>
      <c r="P32" s="34"/>
      <c r="Q32" s="33"/>
      <c r="R32" s="128"/>
      <c r="S32" s="128"/>
      <c r="T32" s="128"/>
      <c r="U32" s="22"/>
      <c r="V32" s="5"/>
      <c r="W32" s="22"/>
    </row>
    <row r="33" spans="5:23" ht="14.4" x14ac:dyDescent="0.3">
      <c r="E33" s="4"/>
      <c r="G33" s="28" t="s">
        <v>25</v>
      </c>
      <c r="H33" s="2">
        <f>H32-H31</f>
        <v>251.60000000000036</v>
      </c>
      <c r="I33" s="4">
        <f>I32-I31</f>
        <v>3.4</v>
      </c>
      <c r="J33" s="2">
        <f>J32-J31</f>
        <v>17.417554453680282</v>
      </c>
      <c r="K33" s="4">
        <f>K32-K31</f>
        <v>2.0734151946805834</v>
      </c>
      <c r="N33" s="33"/>
      <c r="O33" s="33"/>
      <c r="P33" s="34"/>
      <c r="Q33" s="33"/>
      <c r="R33" s="128"/>
      <c r="S33" s="128"/>
      <c r="T33" s="128"/>
      <c r="U33" s="22"/>
      <c r="V33" s="5"/>
      <c r="W33" s="22"/>
    </row>
    <row r="34" spans="5:23" x14ac:dyDescent="0.25">
      <c r="N34" s="33"/>
      <c r="O34" s="33"/>
      <c r="P34" s="34"/>
      <c r="Q34" s="33"/>
      <c r="R34" s="128"/>
      <c r="S34" s="128"/>
      <c r="T34" s="128"/>
      <c r="U34" s="22"/>
      <c r="V34" s="5"/>
      <c r="W34" s="22"/>
    </row>
    <row r="35" spans="5:23" x14ac:dyDescent="0.25">
      <c r="N35" s="33"/>
      <c r="O35" s="33"/>
      <c r="P35" s="34"/>
      <c r="Q35" s="33"/>
      <c r="R35" s="128"/>
      <c r="S35" s="128"/>
      <c r="T35" s="128"/>
      <c r="U35" s="22"/>
      <c r="V35" s="5"/>
      <c r="W35" s="22"/>
    </row>
    <row r="36" spans="5:23" x14ac:dyDescent="0.25">
      <c r="N36" s="33"/>
      <c r="O36" s="33"/>
      <c r="P36" s="34"/>
      <c r="Q36" s="33"/>
      <c r="R36" s="128"/>
      <c r="S36" s="128"/>
      <c r="T36" s="128"/>
      <c r="U36" s="22"/>
      <c r="V36" s="5"/>
      <c r="W36" s="22"/>
    </row>
    <row r="37" spans="5:23" x14ac:dyDescent="0.25">
      <c r="N37" s="33"/>
      <c r="O37" s="33"/>
      <c r="P37" s="34"/>
      <c r="Q37" s="33"/>
      <c r="R37" s="128"/>
      <c r="S37" s="128"/>
      <c r="T37" s="128"/>
      <c r="U37" s="22"/>
      <c r="V37" s="5"/>
      <c r="W37" s="22"/>
    </row>
    <row r="39" spans="5:23" ht="14.4" x14ac:dyDescent="0.3">
      <c r="S39" s="28"/>
      <c r="T39" s="2"/>
      <c r="U39" s="2"/>
      <c r="V39" s="2"/>
      <c r="W39" s="2"/>
    </row>
    <row r="40" spans="5:23" ht="14.4" x14ac:dyDescent="0.3">
      <c r="S40" s="28"/>
      <c r="T40" s="2"/>
      <c r="U40" s="4"/>
      <c r="V40" s="2"/>
      <c r="W40" s="4"/>
    </row>
    <row r="41" spans="5:23" ht="14.4" x14ac:dyDescent="0.3">
      <c r="S41" s="28"/>
      <c r="T41" s="2"/>
      <c r="U41" s="4"/>
      <c r="V41" s="2"/>
      <c r="W41" s="4"/>
    </row>
    <row r="42" spans="5:23" ht="14.4" x14ac:dyDescent="0.3">
      <c r="S42" s="28"/>
      <c r="T42" s="2"/>
      <c r="U42" s="4"/>
      <c r="V42" s="2"/>
      <c r="W42" s="4"/>
    </row>
    <row r="43" spans="5:23" ht="14.4" x14ac:dyDescent="0.3">
      <c r="S43" s="28"/>
      <c r="T43" s="2"/>
      <c r="U43" s="4"/>
      <c r="V43" s="2"/>
      <c r="W43" s="4"/>
    </row>
    <row r="44" spans="5:23" ht="14.4" x14ac:dyDescent="0.3">
      <c r="S44" s="28"/>
      <c r="T44" s="2"/>
      <c r="U44" s="4"/>
      <c r="V44" s="2"/>
      <c r="W44" s="4"/>
    </row>
    <row r="45" spans="5:23" ht="14.4" x14ac:dyDescent="0.3">
      <c r="S45" s="28"/>
      <c r="T45" s="2"/>
      <c r="U45" s="4"/>
      <c r="V45" s="2"/>
      <c r="W45" s="4"/>
    </row>
  </sheetData>
  <mergeCells count="2">
    <mergeCell ref="B3:K3"/>
    <mergeCell ref="B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Adam M.</dc:creator>
  <cp:lastModifiedBy>Clark, Adam M.</cp:lastModifiedBy>
  <cp:lastPrinted>2016-08-11T18:50:10Z</cp:lastPrinted>
  <dcterms:created xsi:type="dcterms:W3CDTF">2016-07-01T19:34:50Z</dcterms:created>
  <dcterms:modified xsi:type="dcterms:W3CDTF">2016-08-11T20:13:36Z</dcterms:modified>
</cp:coreProperties>
</file>