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emisegf/Documents/Backup_old_mac_2017-2022/Documents/my_Papers/ESSD_eurec4a_iso/Figs_Tab_Bailey_etal_ESSD_July2021/"/>
    </mc:Choice>
  </mc:AlternateContent>
  <xr:revisionPtr revIDLastSave="0" documentId="13_ncr:1_{91481E80-3095-DD47-8F95-E98BDD33985A}" xr6:coauthVersionLast="47" xr6:coauthVersionMax="47" xr10:uidLastSave="{00000000-0000-0000-0000-000000000000}"/>
  <bookViews>
    <workbookView xWindow="3400" yWindow="740" windowWidth="21820" windowHeight="16160" xr2:uid="{7804663B-D026-B947-A243-A557BE9058AE}"/>
  </bookViews>
  <sheets>
    <sheet name="Calibrations" sheetId="1" r:id="rId1"/>
    <sheet name="WVDC_fitting_coefficients" sheetId="2" r:id="rId2"/>
    <sheet name="VSMOW_SLAPnorm" sheetId="3" r:id="rId3"/>
    <sheet name="H2O_correction" sheetId="4" r:id="rId4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8" i="1" l="1"/>
  <c r="G52" i="1"/>
  <c r="G51" i="1"/>
  <c r="G50" i="1"/>
  <c r="G49" i="1"/>
  <c r="G43" i="1"/>
  <c r="G41" i="1"/>
  <c r="G47" i="1"/>
  <c r="J40" i="1"/>
  <c r="J41" i="1"/>
  <c r="J43" i="1"/>
  <c r="J45" i="1"/>
  <c r="J47" i="1"/>
  <c r="J48" i="1"/>
  <c r="J52" i="1"/>
  <c r="G40" i="1"/>
  <c r="G45" i="1"/>
  <c r="J51" i="1"/>
  <c r="N50" i="1"/>
  <c r="L50" i="1"/>
  <c r="J50" i="1"/>
  <c r="I50" i="1"/>
  <c r="F50" i="1"/>
  <c r="O49" i="1"/>
  <c r="N49" i="1"/>
  <c r="M49" i="1"/>
  <c r="L49" i="1"/>
  <c r="K49" i="1"/>
  <c r="J49" i="1"/>
  <c r="I49" i="1"/>
  <c r="H49" i="1"/>
  <c r="F49" i="1"/>
  <c r="E49" i="1"/>
  <c r="D49" i="1"/>
  <c r="J17" i="1"/>
  <c r="J6" i="1"/>
  <c r="J7" i="1"/>
  <c r="J8" i="1"/>
  <c r="J9" i="1"/>
  <c r="J10" i="1"/>
  <c r="J12" i="1"/>
  <c r="J14" i="1"/>
  <c r="J18" i="1"/>
  <c r="J19" i="1"/>
  <c r="J20" i="1"/>
  <c r="J21" i="1"/>
  <c r="J27" i="1"/>
  <c r="J30" i="1"/>
  <c r="J31" i="1"/>
  <c r="J35" i="1"/>
  <c r="G27" i="1"/>
  <c r="G30" i="1"/>
  <c r="G31" i="1"/>
  <c r="G35" i="1"/>
  <c r="J34" i="1"/>
  <c r="G34" i="1"/>
  <c r="N33" i="1"/>
  <c r="L33" i="1"/>
  <c r="J33" i="1"/>
  <c r="I18" i="1"/>
  <c r="I19" i="1"/>
  <c r="I33" i="1"/>
  <c r="G33" i="1"/>
  <c r="F18" i="1"/>
  <c r="F19" i="1"/>
  <c r="F33" i="1"/>
  <c r="O32" i="1"/>
  <c r="N32" i="1"/>
  <c r="M32" i="1"/>
  <c r="L32" i="1"/>
  <c r="K32" i="1"/>
  <c r="J32" i="1"/>
  <c r="I32" i="1"/>
  <c r="H32" i="1"/>
  <c r="G32" i="1"/>
  <c r="F32" i="1"/>
  <c r="E32" i="1"/>
  <c r="D32" i="1"/>
  <c r="G6" i="1"/>
  <c r="G7" i="1"/>
  <c r="G8" i="1"/>
  <c r="G9" i="1"/>
  <c r="G10" i="1"/>
  <c r="G12" i="1"/>
  <c r="G14" i="1"/>
  <c r="G17" i="1"/>
  <c r="G21" i="1"/>
  <c r="G20" i="1"/>
  <c r="N19" i="1"/>
  <c r="L19" i="1"/>
  <c r="G19" i="1"/>
  <c r="O18" i="1"/>
  <c r="N18" i="1"/>
  <c r="M18" i="1"/>
  <c r="L18" i="1"/>
  <c r="K18" i="1"/>
  <c r="H18" i="1"/>
  <c r="G18" i="1"/>
  <c r="E18" i="1"/>
  <c r="D18" i="1"/>
</calcChain>
</file>

<file path=xl/sharedStrings.xml><?xml version="1.0" encoding="utf-8"?>
<sst xmlns="http://schemas.openxmlformats.org/spreadsheetml/2006/main" count="251" uniqueCount="84">
  <si>
    <t>STD1</t>
  </si>
  <si>
    <t>startdate  [yyyy/mm/dd]</t>
  </si>
  <si>
    <t>starttime [HH:MM:SS]</t>
  </si>
  <si>
    <t>enddate  [HH:MM:SS]</t>
  </si>
  <si>
    <t>H2Om [ppmv]</t>
  </si>
  <si>
    <t>H2Os [ppmv]</t>
  </si>
  <si>
    <t>d18Om [‰]</t>
  </si>
  <si>
    <r>
      <t>d18O drift [‰ d</t>
    </r>
    <r>
      <rPr>
        <vertAlign val="superscript"/>
        <sz val="12"/>
        <color theme="1"/>
        <rFont val="Calibri (Body)"/>
      </rPr>
      <t>-1</t>
    </r>
    <r>
      <rPr>
        <sz val="12"/>
        <color theme="1"/>
        <rFont val="Calibri"/>
        <family val="2"/>
        <scheme val="minor"/>
      </rPr>
      <t>]</t>
    </r>
  </si>
  <si>
    <t>d18Os [‰]</t>
  </si>
  <si>
    <t>d2Hm [‰]</t>
  </si>
  <si>
    <r>
      <t>d2H drift [‰ d</t>
    </r>
    <r>
      <rPr>
        <vertAlign val="superscript"/>
        <sz val="12"/>
        <color theme="1"/>
        <rFont val="Calibri (Body)"/>
      </rPr>
      <t>-1</t>
    </r>
    <r>
      <rPr>
        <sz val="12"/>
        <color theme="1"/>
        <rFont val="Calibri"/>
        <family val="2"/>
        <scheme val="minor"/>
      </rPr>
      <t>]</t>
    </r>
  </si>
  <si>
    <t>d2Hs [‰]</t>
  </si>
  <si>
    <t>name</t>
  </si>
  <si>
    <t>datesample</t>
  </si>
  <si>
    <t>type</t>
  </si>
  <si>
    <t>2020/01/25 </t>
  </si>
  <si>
    <t>MPI</t>
  </si>
  <si>
    <t>2020/01/21</t>
  </si>
  <si>
    <t>ground</t>
  </si>
  <si>
    <t>66 </t>
  </si>
  <si>
    <t>2020/01/28 </t>
  </si>
  <si>
    <t>2020/01/30 </t>
  </si>
  <si>
    <t>48 </t>
  </si>
  <si>
    <t>2020/01/31 </t>
  </si>
  <si>
    <t>52 </t>
  </si>
  <si>
    <t>2020/01/31</t>
  </si>
  <si>
    <t>2020/02/02 </t>
  </si>
  <si>
    <t>79 </t>
  </si>
  <si>
    <t>2020/02/05 </t>
  </si>
  <si>
    <t>2020/02/07 </t>
  </si>
  <si>
    <t>2020/02/09 </t>
  </si>
  <si>
    <t>2020/02/09</t>
  </si>
  <si>
    <t>in-flight</t>
  </si>
  <si>
    <t>90 </t>
  </si>
  <si>
    <t>97 </t>
  </si>
  <si>
    <t>2020/02/13 </t>
  </si>
  <si>
    <t>2020/02/13</t>
  </si>
  <si>
    <t>mean</t>
  </si>
  <si>
    <t>std</t>
  </si>
  <si>
    <t>max</t>
  </si>
  <si>
    <t>min</t>
  </si>
  <si>
    <t>STD2</t>
  </si>
  <si>
    <t>2020/01/24 </t>
  </si>
  <si>
    <t>TALOS</t>
  </si>
  <si>
    <t>46 </t>
  </si>
  <si>
    <t>57 </t>
  </si>
  <si>
    <t>43 </t>
  </si>
  <si>
    <t>STD3</t>
  </si>
  <si>
    <t>UBE</t>
  </si>
  <si>
    <t>68 </t>
  </si>
  <si>
    <t>34 </t>
  </si>
  <si>
    <t>23 </t>
  </si>
  <si>
    <t>EDC</t>
  </si>
  <si>
    <t>2020/02/07</t>
  </si>
  <si>
    <t>2020/02/11 </t>
  </si>
  <si>
    <t>fcorr=a/H2O+b</t>
  </si>
  <si>
    <t>a=m/d+n*d+p</t>
  </si>
  <si>
    <t>b=q/d+r*d+s</t>
  </si>
  <si>
    <t>Coefficients for d2H</t>
  </si>
  <si>
    <t>m</t>
  </si>
  <si>
    <t>n</t>
  </si>
  <si>
    <t>p</t>
  </si>
  <si>
    <t>q</t>
  </si>
  <si>
    <t>r</t>
  </si>
  <si>
    <t>s</t>
  </si>
  <si>
    <t>Coefficients for d18O</t>
  </si>
  <si>
    <t>with H2O: water vapour mixing ratio in ppmv</t>
  </si>
  <si>
    <t>with d: delta2H or delta18O in permil, ambient water vapour isotope composition</t>
  </si>
  <si>
    <t>a</t>
  </si>
  <si>
    <t>b</t>
  </si>
  <si>
    <t>f=s*x+c</t>
  </si>
  <si>
    <t>c</t>
  </si>
  <si>
    <t>coef</t>
  </si>
  <si>
    <t>std err</t>
  </si>
  <si>
    <t>Dew point experiment from Thurnherr et al. 2020 ACP</t>
  </si>
  <si>
    <t>https://doi.org/10.5194/acp-20-5811-2020</t>
  </si>
  <si>
    <t>f = s*x+c</t>
  </si>
  <si>
    <t>Normalisation to VSMOW-SLAP using 32 calibration runs from the whole campaign and applying a linear regression</t>
  </si>
  <si>
    <t> Three liquid standards were used with isotope ratios of (–11.4±0.2)‰, (–32.4±0.2), (–50.4±0.2)‰ for d18O and (–82.1±0.6)‰, (–267.8±0.1)‰,  (–390.8±0.1)‰ for dD</t>
  </si>
  <si>
    <t>After Weng et al. 2020 AMT https://doi.org/10.5194/amt-13-3167-2020</t>
  </si>
  <si>
    <t>d18Otarget [‰]</t>
  </si>
  <si>
    <t>d18Otargets [‰]</t>
  </si>
  <si>
    <t>d2Htarget [‰]</t>
  </si>
  <si>
    <t>d2Htargets [‰]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</si>
</sst>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000000"/>
  </numFmts>
  <fonts count="6" x14ac:knownFonts="1">
    <font>
      <sz val="12"/>
      <color theme="1"/>
      <name val="Calibri"/>
      <family val="2"/>
      <scheme val="minor"/>
    </font>
    <font>
      <sz val="11"/>
      <color rgb="FF000000"/>
      <name val="Menlo"/>
      <family val="2"/>
    </font>
    <font>
      <vertAlign val="superscript"/>
      <sz val="12"/>
      <color theme="1"/>
      <name val="Calibri (Body)"/>
    </font>
    <font>
      <b/>
      <sz val="12"/>
      <color theme="1"/>
      <name val="Calibri"/>
      <family val="2"/>
      <scheme val="minor"/>
    </font>
    <font>
      <sz val="10"/>
      <color theme="1"/>
      <name val="Arial Unicode MS"/>
      <family val="2"/>
    </font>
    <font>
      <sz val="11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3" xfId="0" applyFont="1" applyBorder="1" applyAlignment="1">
      <alignment horizontal="center"/>
    </xf>
    <xf numFmtId="21" fontId="0" fillId="0" borderId="3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0" fillId="0" borderId="0" xfId="0" applyAlignment="1">
      <alignment horizontal="center"/>
    </xf>
    <xf numFmtId="49" fontId="1" fillId="0" borderId="3" xfId="0" applyNumberFormat="1" applyFont="1" applyBorder="1" applyAlignment="1">
      <alignment horizontal="center"/>
    </xf>
    <xf numFmtId="0" fontId="0" fillId="0" borderId="3" xfId="0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3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21" fontId="0" fillId="2" borderId="3" xfId="0" applyNumberFormat="1" applyFill="1" applyBorder="1" applyAlignment="1">
      <alignment horizontal="center"/>
    </xf>
    <xf numFmtId="1" fontId="0" fillId="2" borderId="3" xfId="0" applyNumberFormat="1" applyFill="1" applyBorder="1" applyAlignment="1">
      <alignment horizontal="center"/>
    </xf>
    <xf numFmtId="2" fontId="0" fillId="2" borderId="3" xfId="0" applyNumberFormat="1" applyFill="1" applyBorder="1" applyAlignment="1">
      <alignment horizontal="center"/>
    </xf>
    <xf numFmtId="2" fontId="0" fillId="2" borderId="3" xfId="0" applyNumberFormat="1" applyFill="1" applyBorder="1" applyAlignment="1">
      <alignment horizontal="center" vertical="center"/>
    </xf>
    <xf numFmtId="2" fontId="0" fillId="2" borderId="3" xfId="0" applyNumberFormat="1" applyFill="1" applyBorder="1" applyAlignment="1">
      <alignment vertical="center"/>
    </xf>
    <xf numFmtId="0" fontId="0" fillId="2" borderId="0" xfId="0" applyFill="1" applyAlignment="1">
      <alignment horizontal="center"/>
    </xf>
    <xf numFmtId="49" fontId="1" fillId="2" borderId="3" xfId="0" applyNumberFormat="1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2" fontId="0" fillId="0" borderId="3" xfId="0" applyNumberFormat="1" applyBorder="1" applyAlignment="1">
      <alignment vertical="center"/>
    </xf>
    <xf numFmtId="0" fontId="1" fillId="0" borderId="6" xfId="0" applyFont="1" applyBorder="1" applyAlignment="1">
      <alignment horizontal="center"/>
    </xf>
    <xf numFmtId="21" fontId="0" fillId="0" borderId="6" xfId="0" applyNumberForma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6" xfId="0" applyNumberFormat="1" applyBorder="1" applyAlignment="1">
      <alignment horizontal="center" vertical="center"/>
    </xf>
    <xf numFmtId="0" fontId="0" fillId="0" borderId="7" xfId="0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8" xfId="0" applyBorder="1"/>
    <xf numFmtId="1" fontId="0" fillId="0" borderId="8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0" fontId="0" fillId="0" borderId="9" xfId="0" applyBorder="1"/>
    <xf numFmtId="0" fontId="0" fillId="0" borderId="3" xfId="0" applyBorder="1"/>
    <xf numFmtId="0" fontId="0" fillId="0" borderId="6" xfId="0" applyBorder="1"/>
    <xf numFmtId="0" fontId="0" fillId="0" borderId="7" xfId="0" applyBorder="1"/>
    <xf numFmtId="0" fontId="1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" fontId="0" fillId="0" borderId="3" xfId="0" applyNumberFormat="1" applyBorder="1" applyAlignment="1">
      <alignment horizontal="left" indent="2"/>
    </xf>
    <xf numFmtId="49" fontId="1" fillId="0" borderId="0" xfId="0" applyNumberFormat="1" applyFont="1" applyAlignment="1">
      <alignment horizontal="center"/>
    </xf>
    <xf numFmtId="1" fontId="0" fillId="0" borderId="6" xfId="0" applyNumberFormat="1" applyBorder="1" applyAlignment="1">
      <alignment horizontal="left" indent="2"/>
    </xf>
    <xf numFmtId="2" fontId="0" fillId="0" borderId="7" xfId="0" applyNumberFormat="1" applyBorder="1" applyAlignment="1">
      <alignment horizontal="center"/>
    </xf>
    <xf numFmtId="49" fontId="1" fillId="0" borderId="7" xfId="0" applyNumberFormat="1" applyFont="1" applyBorder="1" applyAlignment="1">
      <alignment horizontal="center"/>
    </xf>
    <xf numFmtId="2" fontId="0" fillId="0" borderId="8" xfId="0" applyNumberFormat="1" applyBorder="1"/>
    <xf numFmtId="21" fontId="0" fillId="0" borderId="0" xfId="0" applyNumberFormat="1" applyAlignment="1">
      <alignment horizontal="center"/>
    </xf>
    <xf numFmtId="1" fontId="0" fillId="0" borderId="0" xfId="0" applyNumberFormat="1" applyAlignment="1">
      <alignment horizontal="left" indent="2"/>
    </xf>
    <xf numFmtId="2" fontId="0" fillId="0" borderId="0" xfId="0" applyNumberFormat="1"/>
    <xf numFmtId="0" fontId="1" fillId="0" borderId="10" xfId="0" applyFont="1" applyBorder="1" applyAlignment="1">
      <alignment horizontal="center" vertical="center" wrapText="1"/>
    </xf>
    <xf numFmtId="1" fontId="0" fillId="0" borderId="0" xfId="0" applyNumberFormat="1" applyAlignment="1">
      <alignment horizontal="center"/>
    </xf>
    <xf numFmtId="0" fontId="0" fillId="0" borderId="5" xfId="0" applyBorder="1" applyAlignment="1">
      <alignment horizontal="center"/>
    </xf>
    <xf numFmtId="21" fontId="0" fillId="2" borderId="0" xfId="0" applyNumberFormat="1" applyFill="1" applyAlignment="1">
      <alignment horizontal="center"/>
    </xf>
    <xf numFmtId="1" fontId="0" fillId="2" borderId="0" xfId="0" applyNumberFormat="1" applyFill="1" applyAlignment="1">
      <alignment horizontal="center"/>
    </xf>
    <xf numFmtId="2" fontId="0" fillId="2" borderId="0" xfId="0" applyNumberFormat="1" applyFill="1" applyAlignment="1">
      <alignment horizontal="center"/>
    </xf>
    <xf numFmtId="0" fontId="0" fillId="2" borderId="0" xfId="0" applyFill="1"/>
    <xf numFmtId="0" fontId="0" fillId="2" borderId="5" xfId="0" applyFill="1" applyBorder="1" applyAlignment="1">
      <alignment horizontal="center"/>
    </xf>
    <xf numFmtId="2" fontId="0" fillId="3" borderId="3" xfId="0" applyNumberFormat="1" applyFill="1" applyBorder="1" applyAlignment="1">
      <alignment horizontal="center" vertical="center"/>
    </xf>
    <xf numFmtId="0" fontId="4" fillId="0" borderId="0" xfId="0" applyFont="1"/>
    <xf numFmtId="0" fontId="0" fillId="0" borderId="0" xfId="0" applyAlignment="1">
      <alignment horizontal="left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2" fontId="0" fillId="0" borderId="3" xfId="0" applyNumberForma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8885EA-CC34-BC45-B616-E2A918C5A7E5}">
  <dimension ref="A1:R52"/>
  <sheetViews>
    <sheetView tabSelected="1" topLeftCell="B1" workbookViewId="0">
      <selection activeCell="L38" sqref="L38:O38"/>
    </sheetView>
  </sheetViews>
  <sheetFormatPr baseColWidth="10" defaultRowHeight="16" x14ac:dyDescent="0.2"/>
  <cols>
    <col min="1" max="1" width="16.83203125" customWidth="1"/>
    <col min="2" max="3" width="13.33203125" customWidth="1"/>
    <col min="4" max="4" width="9.83203125" customWidth="1"/>
    <col min="5" max="5" width="8.1640625" customWidth="1"/>
    <col min="6" max="6" width="8.5" customWidth="1"/>
    <col min="7" max="7" width="15" customWidth="1"/>
    <col min="9" max="9" width="9.33203125" customWidth="1"/>
    <col min="10" max="10" width="12.5" customWidth="1"/>
    <col min="11" max="11" width="7.5" customWidth="1"/>
    <col min="12" max="12" width="14.5" customWidth="1"/>
    <col min="13" max="13" width="16.33203125" customWidth="1"/>
    <col min="14" max="14" width="13.5" customWidth="1"/>
    <col min="15" max="15" width="15.6640625" customWidth="1"/>
    <col min="16" max="16" width="8" customWidth="1"/>
    <col min="17" max="17" width="12.83203125" bestFit="1" customWidth="1"/>
  </cols>
  <sheetData>
    <row r="1" spans="1:18" x14ac:dyDescent="0.2">
      <c r="A1" t="s">
        <v>0</v>
      </c>
    </row>
    <row r="2" spans="1:18" s="3" customFormat="1" ht="41" customHeight="1" x14ac:dyDescent="0.2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  <c r="L2" s="1" t="s">
        <v>80</v>
      </c>
      <c r="M2" s="1" t="s">
        <v>81</v>
      </c>
      <c r="N2" s="1" t="s">
        <v>82</v>
      </c>
      <c r="O2" s="1" t="s">
        <v>83</v>
      </c>
      <c r="P2" s="2" t="s">
        <v>12</v>
      </c>
      <c r="Q2" s="1" t="s">
        <v>13</v>
      </c>
      <c r="R2" s="1" t="s">
        <v>14</v>
      </c>
    </row>
    <row r="3" spans="1:18" x14ac:dyDescent="0.2">
      <c r="A3" s="4" t="s">
        <v>15</v>
      </c>
      <c r="B3" s="5">
        <v>0.85643518518518524</v>
      </c>
      <c r="C3" s="5">
        <v>0.86336805555555562</v>
      </c>
      <c r="D3" s="6">
        <v>20747</v>
      </c>
      <c r="E3" s="6">
        <v>210</v>
      </c>
      <c r="F3" s="7">
        <v>-0.95</v>
      </c>
      <c r="G3" s="66"/>
      <c r="H3" s="7">
        <v>0.47</v>
      </c>
      <c r="I3" s="7">
        <v>-54.31</v>
      </c>
      <c r="J3" s="66"/>
      <c r="K3" s="7">
        <v>1.23</v>
      </c>
      <c r="L3" s="7">
        <v>-11.51</v>
      </c>
      <c r="M3" s="7">
        <v>0.16</v>
      </c>
      <c r="N3" s="7">
        <v>-86.74</v>
      </c>
      <c r="O3" s="7">
        <v>0.6</v>
      </c>
      <c r="P3" s="8" t="s">
        <v>16</v>
      </c>
      <c r="Q3" s="9" t="s">
        <v>17</v>
      </c>
      <c r="R3" s="10" t="s">
        <v>18</v>
      </c>
    </row>
    <row r="4" spans="1:18" x14ac:dyDescent="0.2">
      <c r="A4" s="4" t="s">
        <v>15</v>
      </c>
      <c r="B4" s="5">
        <v>0.82565972222222228</v>
      </c>
      <c r="C4" s="5">
        <v>0.83256944444444436</v>
      </c>
      <c r="D4" s="6">
        <v>20965</v>
      </c>
      <c r="E4" s="6" t="s">
        <v>19</v>
      </c>
      <c r="F4" s="7">
        <v>-0.77</v>
      </c>
      <c r="G4" s="66"/>
      <c r="H4" s="7">
        <v>0.17</v>
      </c>
      <c r="I4" s="7">
        <v>-52.56</v>
      </c>
      <c r="J4" s="66"/>
      <c r="K4" s="7">
        <v>1.21</v>
      </c>
      <c r="L4" s="7">
        <v>-11.51</v>
      </c>
      <c r="M4" s="7">
        <v>0.16</v>
      </c>
      <c r="N4" s="7">
        <v>-86.74</v>
      </c>
      <c r="O4" s="7">
        <v>0.6</v>
      </c>
      <c r="P4" s="8" t="s">
        <v>16</v>
      </c>
      <c r="Q4" s="9" t="s">
        <v>17</v>
      </c>
      <c r="R4" s="10" t="s">
        <v>18</v>
      </c>
    </row>
    <row r="5" spans="1:18" x14ac:dyDescent="0.2">
      <c r="A5" s="4" t="s">
        <v>15</v>
      </c>
      <c r="B5" s="5">
        <v>0.91664351851851855</v>
      </c>
      <c r="C5" s="5">
        <v>0.92357638888888882</v>
      </c>
      <c r="D5" s="6">
        <v>20821</v>
      </c>
      <c r="E5" s="6">
        <v>212</v>
      </c>
      <c r="F5" s="7">
        <v>-0.85</v>
      </c>
      <c r="G5" s="66"/>
      <c r="H5" s="7">
        <v>0.48</v>
      </c>
      <c r="I5" s="7">
        <v>-54.87</v>
      </c>
      <c r="J5" s="66"/>
      <c r="K5" s="7">
        <v>1.01</v>
      </c>
      <c r="L5" s="7">
        <v>-11.51</v>
      </c>
      <c r="M5" s="7">
        <v>0.16</v>
      </c>
      <c r="N5" s="7">
        <v>-86.74</v>
      </c>
      <c r="O5" s="7">
        <v>0.6</v>
      </c>
      <c r="P5" s="8" t="s">
        <v>16</v>
      </c>
      <c r="Q5" s="9" t="s">
        <v>17</v>
      </c>
      <c r="R5" s="10" t="s">
        <v>18</v>
      </c>
    </row>
    <row r="6" spans="1:18" x14ac:dyDescent="0.2">
      <c r="A6" s="4" t="s">
        <v>20</v>
      </c>
      <c r="B6" s="5">
        <v>0.61387731481481478</v>
      </c>
      <c r="C6" s="5">
        <v>0.62079861111111112</v>
      </c>
      <c r="D6" s="6">
        <v>20979</v>
      </c>
      <c r="E6" s="6">
        <v>901</v>
      </c>
      <c r="F6" s="11">
        <v>-0.59</v>
      </c>
      <c r="G6" s="12">
        <f>(AVERAGE(F3:F5)-F6)/3</f>
        <v>-8.8888888888888865E-2</v>
      </c>
      <c r="H6" s="13">
        <v>0.98</v>
      </c>
      <c r="I6" s="7">
        <v>-53.33</v>
      </c>
      <c r="J6" s="12">
        <f>(AVERAGE(I3:I5)-I6)/3</f>
        <v>-0.19444444444444522</v>
      </c>
      <c r="K6" s="7">
        <v>1.95</v>
      </c>
      <c r="L6" s="7">
        <v>-11.51</v>
      </c>
      <c r="M6" s="7">
        <v>0.16</v>
      </c>
      <c r="N6" s="7">
        <v>-86.74</v>
      </c>
      <c r="O6" s="7">
        <v>0.6</v>
      </c>
      <c r="P6" s="8" t="s">
        <v>16</v>
      </c>
      <c r="Q6" s="9" t="s">
        <v>17</v>
      </c>
      <c r="R6" s="10" t="s">
        <v>18</v>
      </c>
    </row>
    <row r="7" spans="1:18" x14ac:dyDescent="0.2">
      <c r="A7" s="4" t="s">
        <v>21</v>
      </c>
      <c r="B7" s="5">
        <v>0.69519675925925928</v>
      </c>
      <c r="C7" s="5">
        <v>0.7021412037037037</v>
      </c>
      <c r="D7" s="6">
        <v>20831</v>
      </c>
      <c r="E7" s="6" t="s">
        <v>22</v>
      </c>
      <c r="F7" s="7">
        <v>-0.88</v>
      </c>
      <c r="G7" s="7">
        <f>(F6-F7)/2</f>
        <v>0.14500000000000002</v>
      </c>
      <c r="H7" s="7">
        <v>0.17</v>
      </c>
      <c r="I7" s="7">
        <v>-55.35</v>
      </c>
      <c r="J7" s="7">
        <f>(I6-I7)/2</f>
        <v>1.0100000000000016</v>
      </c>
      <c r="K7" s="7">
        <v>1.29</v>
      </c>
      <c r="L7" s="7">
        <v>-11.51</v>
      </c>
      <c r="M7" s="7">
        <v>0.16</v>
      </c>
      <c r="N7" s="7">
        <v>-86.74</v>
      </c>
      <c r="O7" s="7">
        <v>0.6</v>
      </c>
      <c r="P7" s="8" t="s">
        <v>16</v>
      </c>
      <c r="Q7" s="9" t="s">
        <v>17</v>
      </c>
      <c r="R7" s="10" t="s">
        <v>18</v>
      </c>
    </row>
    <row r="8" spans="1:18" x14ac:dyDescent="0.2">
      <c r="A8" s="4" t="s">
        <v>23</v>
      </c>
      <c r="B8" s="5">
        <v>0.56740740740740747</v>
      </c>
      <c r="C8" s="5">
        <v>0.57434027777777774</v>
      </c>
      <c r="D8" s="6">
        <v>20923</v>
      </c>
      <c r="E8" s="6" t="s">
        <v>24</v>
      </c>
      <c r="F8" s="7">
        <v>-0.77</v>
      </c>
      <c r="G8" s="7">
        <f>F7-F8</f>
        <v>-0.10999999999999999</v>
      </c>
      <c r="H8" s="7">
        <v>0.17</v>
      </c>
      <c r="I8" s="7">
        <v>-54.9</v>
      </c>
      <c r="J8" s="7">
        <f>I7-I8</f>
        <v>-0.45000000000000284</v>
      </c>
      <c r="K8" s="7">
        <v>1.24</v>
      </c>
      <c r="L8" s="7">
        <v>-11.12</v>
      </c>
      <c r="M8" s="7">
        <v>0.16</v>
      </c>
      <c r="N8" s="7">
        <v>-80.42</v>
      </c>
      <c r="O8" s="7">
        <v>0.6</v>
      </c>
      <c r="P8" s="8" t="s">
        <v>16</v>
      </c>
      <c r="Q8" s="9" t="s">
        <v>25</v>
      </c>
      <c r="R8" s="10" t="s">
        <v>18</v>
      </c>
    </row>
    <row r="9" spans="1:18" x14ac:dyDescent="0.2">
      <c r="A9" s="4" t="s">
        <v>26</v>
      </c>
      <c r="B9" s="5">
        <v>0.92299768518518521</v>
      </c>
      <c r="C9" s="5">
        <v>0.92991898148148155</v>
      </c>
      <c r="D9" s="6">
        <v>20810</v>
      </c>
      <c r="E9" s="6" t="s">
        <v>27</v>
      </c>
      <c r="F9" s="7">
        <v>-1.0900000000000001</v>
      </c>
      <c r="G9" s="7">
        <f>(F8-F9)/2</f>
        <v>0.16000000000000003</v>
      </c>
      <c r="H9" s="7">
        <v>0.2</v>
      </c>
      <c r="I9" s="7">
        <v>-54.72</v>
      </c>
      <c r="J9" s="7">
        <f>(I8-I9)/2</f>
        <v>-8.9999999999999858E-2</v>
      </c>
      <c r="K9" s="7">
        <v>1.2</v>
      </c>
      <c r="L9" s="7">
        <v>-11.12</v>
      </c>
      <c r="M9" s="7">
        <v>0.16</v>
      </c>
      <c r="N9" s="7">
        <v>-80.42</v>
      </c>
      <c r="O9" s="7">
        <v>0.6</v>
      </c>
      <c r="P9" s="8" t="s">
        <v>16</v>
      </c>
      <c r="Q9" s="9" t="s">
        <v>25</v>
      </c>
      <c r="R9" s="10" t="s">
        <v>18</v>
      </c>
    </row>
    <row r="10" spans="1:18" x14ac:dyDescent="0.2">
      <c r="A10" s="4" t="s">
        <v>28</v>
      </c>
      <c r="B10" s="5">
        <v>0.80706018518518519</v>
      </c>
      <c r="C10" s="5">
        <v>0.81398148148148142</v>
      </c>
      <c r="D10" s="6">
        <v>21345</v>
      </c>
      <c r="E10" s="6">
        <v>137</v>
      </c>
      <c r="F10" s="7">
        <v>-1.43</v>
      </c>
      <c r="G10" s="66">
        <f>(F9-AVERAGE(F10:F11))/3</f>
        <v>-1.1666666666666714E-2</v>
      </c>
      <c r="H10" s="7">
        <v>0.2</v>
      </c>
      <c r="I10" s="7">
        <v>-58.68</v>
      </c>
      <c r="J10" s="66">
        <f>(I9-AVERAGE(I10:I11))/3</f>
        <v>0.57000000000000028</v>
      </c>
      <c r="K10" s="7">
        <v>1.28</v>
      </c>
      <c r="L10" s="7">
        <v>-11.12</v>
      </c>
      <c r="M10" s="7">
        <v>0.16</v>
      </c>
      <c r="N10" s="7">
        <v>-80.42</v>
      </c>
      <c r="O10" s="7">
        <v>0.6</v>
      </c>
      <c r="P10" s="8" t="s">
        <v>16</v>
      </c>
      <c r="Q10" s="9" t="s">
        <v>25</v>
      </c>
      <c r="R10" s="10" t="s">
        <v>18</v>
      </c>
    </row>
    <row r="11" spans="1:18" x14ac:dyDescent="0.2">
      <c r="A11" s="4" t="s">
        <v>28</v>
      </c>
      <c r="B11" s="5">
        <v>0.8313194444444445</v>
      </c>
      <c r="C11" s="5">
        <v>0.83825231481481488</v>
      </c>
      <c r="D11" s="6">
        <v>20976</v>
      </c>
      <c r="E11" s="6">
        <v>183</v>
      </c>
      <c r="F11" s="7">
        <v>-0.68</v>
      </c>
      <c r="G11" s="66"/>
      <c r="H11" s="7">
        <v>0.19</v>
      </c>
      <c r="I11" s="7">
        <v>-54.18</v>
      </c>
      <c r="J11" s="66"/>
      <c r="K11" s="7">
        <v>1.27</v>
      </c>
      <c r="L11" s="7">
        <v>-11.12</v>
      </c>
      <c r="M11" s="7">
        <v>0.16</v>
      </c>
      <c r="N11" s="7">
        <v>-80.42</v>
      </c>
      <c r="O11" s="7">
        <v>0.6</v>
      </c>
      <c r="P11" s="8" t="s">
        <v>16</v>
      </c>
      <c r="Q11" s="9" t="s">
        <v>25</v>
      </c>
      <c r="R11" s="10" t="s">
        <v>18</v>
      </c>
    </row>
    <row r="12" spans="1:18" x14ac:dyDescent="0.2">
      <c r="A12" s="4" t="s">
        <v>29</v>
      </c>
      <c r="B12" s="5">
        <v>0.9596527777777778</v>
      </c>
      <c r="C12" s="5">
        <v>0.96659722222222222</v>
      </c>
      <c r="D12" s="6">
        <v>21227</v>
      </c>
      <c r="E12" s="6">
        <v>139</v>
      </c>
      <c r="F12" s="7">
        <v>-0.96</v>
      </c>
      <c r="G12" s="7">
        <f>(AVERAGE(F10:F11)-F12)/2</f>
        <v>-4.7499999999999987E-2</v>
      </c>
      <c r="H12" s="7">
        <v>0.21</v>
      </c>
      <c r="I12" s="7">
        <v>-56.11</v>
      </c>
      <c r="J12" s="7">
        <f>(AVERAGE(I10:I11)-I12)/2</f>
        <v>-0.16000000000000014</v>
      </c>
      <c r="K12" s="7">
        <v>1.21</v>
      </c>
      <c r="L12" s="7">
        <v>-11.12</v>
      </c>
      <c r="M12" s="7">
        <v>0.16</v>
      </c>
      <c r="N12" s="7">
        <v>-80.42</v>
      </c>
      <c r="O12" s="7">
        <v>0.6</v>
      </c>
      <c r="P12" s="8" t="s">
        <v>16</v>
      </c>
      <c r="Q12" s="9" t="s">
        <v>25</v>
      </c>
      <c r="R12" s="10" t="s">
        <v>18</v>
      </c>
    </row>
    <row r="13" spans="1:18" x14ac:dyDescent="0.2">
      <c r="A13" s="14" t="s">
        <v>30</v>
      </c>
      <c r="B13" s="15">
        <v>0.4488773148148148</v>
      </c>
      <c r="C13" s="15">
        <v>0.45587962962962963</v>
      </c>
      <c r="D13" s="16">
        <v>20310</v>
      </c>
      <c r="E13" s="16">
        <v>229</v>
      </c>
      <c r="F13" s="17">
        <v>-0.86</v>
      </c>
      <c r="G13" s="18"/>
      <c r="H13" s="17">
        <v>0.27</v>
      </c>
      <c r="I13" s="17">
        <v>-54.84</v>
      </c>
      <c r="J13" s="19"/>
      <c r="K13" s="17">
        <v>1.19</v>
      </c>
      <c r="L13" s="17">
        <v>-11.41</v>
      </c>
      <c r="M13" s="17">
        <v>0.16</v>
      </c>
      <c r="N13" s="17">
        <v>-82.68</v>
      </c>
      <c r="O13" s="17">
        <v>0.6</v>
      </c>
      <c r="P13" s="20" t="s">
        <v>16</v>
      </c>
      <c r="Q13" s="21" t="s">
        <v>31</v>
      </c>
      <c r="R13" s="22" t="s">
        <v>32</v>
      </c>
    </row>
    <row r="14" spans="1:18" x14ac:dyDescent="0.2">
      <c r="A14" s="4" t="s">
        <v>30</v>
      </c>
      <c r="B14" s="5">
        <v>0.55549768518518516</v>
      </c>
      <c r="C14" s="5">
        <v>0.56243055555555554</v>
      </c>
      <c r="D14" s="6">
        <v>20721</v>
      </c>
      <c r="E14" s="6" t="s">
        <v>33</v>
      </c>
      <c r="F14" s="7">
        <v>-0.86</v>
      </c>
      <c r="G14" s="12">
        <f>(F12-F14)/2</f>
        <v>-4.9999999999999989E-2</v>
      </c>
      <c r="H14" s="7">
        <v>0.19</v>
      </c>
      <c r="I14" s="7">
        <v>-54.46</v>
      </c>
      <c r="J14" s="12">
        <f>(I12-I14)/2</f>
        <v>-0.82499999999999929</v>
      </c>
      <c r="K14" s="7">
        <v>1.05</v>
      </c>
      <c r="L14" s="7">
        <v>-11.41</v>
      </c>
      <c r="M14" s="7">
        <v>0.16</v>
      </c>
      <c r="N14" s="7">
        <v>-82.68</v>
      </c>
      <c r="O14" s="7">
        <v>0.6</v>
      </c>
      <c r="P14" s="8" t="s">
        <v>16</v>
      </c>
      <c r="Q14" s="9" t="s">
        <v>31</v>
      </c>
      <c r="R14" s="10" t="s">
        <v>18</v>
      </c>
    </row>
    <row r="15" spans="1:18" x14ac:dyDescent="0.2">
      <c r="A15" s="14" t="s">
        <v>30</v>
      </c>
      <c r="B15" s="15">
        <v>0.67957175925925928</v>
      </c>
      <c r="C15" s="15">
        <v>0.68650462962962966</v>
      </c>
      <c r="D15" s="16">
        <v>20059</v>
      </c>
      <c r="E15" s="16">
        <v>354</v>
      </c>
      <c r="F15" s="17">
        <v>-0.75</v>
      </c>
      <c r="G15" s="19"/>
      <c r="H15" s="17">
        <v>0.22</v>
      </c>
      <c r="I15" s="17">
        <v>-53.81</v>
      </c>
      <c r="J15" s="19"/>
      <c r="K15" s="17">
        <v>1.26</v>
      </c>
      <c r="L15" s="17">
        <v>-11.41</v>
      </c>
      <c r="M15" s="17">
        <v>0.16</v>
      </c>
      <c r="N15" s="17">
        <v>-82.68</v>
      </c>
      <c r="O15" s="17">
        <v>0.6</v>
      </c>
      <c r="P15" s="20" t="s">
        <v>16</v>
      </c>
      <c r="Q15" s="21" t="s">
        <v>31</v>
      </c>
      <c r="R15" s="22" t="s">
        <v>32</v>
      </c>
    </row>
    <row r="16" spans="1:18" x14ac:dyDescent="0.2">
      <c r="A16" s="4" t="s">
        <v>30</v>
      </c>
      <c r="B16" s="5">
        <v>0.77443287037037034</v>
      </c>
      <c r="C16" s="5">
        <v>0.78135416666666668</v>
      </c>
      <c r="D16" s="6">
        <v>20735</v>
      </c>
      <c r="E16" s="6" t="s">
        <v>34</v>
      </c>
      <c r="F16" s="7">
        <v>-0.8</v>
      </c>
      <c r="G16" s="23"/>
      <c r="H16" s="7">
        <v>0.22</v>
      </c>
      <c r="I16" s="7">
        <v>-54.6</v>
      </c>
      <c r="J16" s="23"/>
      <c r="K16" s="7">
        <v>1.1399999999999999</v>
      </c>
      <c r="L16" s="7">
        <v>-11.41</v>
      </c>
      <c r="M16" s="7">
        <v>0.16</v>
      </c>
      <c r="N16" s="7">
        <v>-82.68</v>
      </c>
      <c r="O16" s="7">
        <v>0.6</v>
      </c>
      <c r="P16" s="8" t="s">
        <v>16</v>
      </c>
      <c r="Q16" s="9" t="s">
        <v>31</v>
      </c>
      <c r="R16" s="10" t="s">
        <v>18</v>
      </c>
    </row>
    <row r="17" spans="1:18" x14ac:dyDescent="0.2">
      <c r="A17" s="24" t="s">
        <v>35</v>
      </c>
      <c r="B17" s="25">
        <v>0.7710300925925927</v>
      </c>
      <c r="C17" s="25">
        <v>0.77796296296296286</v>
      </c>
      <c r="D17" s="26">
        <v>20999</v>
      </c>
      <c r="E17" s="26">
        <v>101</v>
      </c>
      <c r="F17" s="27">
        <v>-1</v>
      </c>
      <c r="G17" s="28">
        <f>(F16-F17)/4</f>
        <v>4.9999999999999989E-2</v>
      </c>
      <c r="H17" s="27">
        <v>0.17</v>
      </c>
      <c r="I17" s="27">
        <v>-54.42</v>
      </c>
      <c r="J17" s="28">
        <f>(I16-I17)/4</f>
        <v>-4.4999999999999929E-2</v>
      </c>
      <c r="K17" s="27">
        <v>1.1399999999999999</v>
      </c>
      <c r="L17" s="27">
        <v>-11.26</v>
      </c>
      <c r="M17" s="27">
        <v>0.16</v>
      </c>
      <c r="N17" s="27">
        <v>-81.180000000000007</v>
      </c>
      <c r="O17" s="27">
        <v>0.6</v>
      </c>
      <c r="P17" s="29" t="s">
        <v>16</v>
      </c>
      <c r="Q17" s="30" t="s">
        <v>36</v>
      </c>
      <c r="R17" s="31" t="s">
        <v>18</v>
      </c>
    </row>
    <row r="18" spans="1:18" x14ac:dyDescent="0.2">
      <c r="A18" s="32" t="s">
        <v>37</v>
      </c>
      <c r="B18" s="33"/>
      <c r="C18" s="33"/>
      <c r="D18" s="34">
        <f t="shared" ref="D18:O18" si="0">AVERAGE(D3:D17)</f>
        <v>20829.866666666665</v>
      </c>
      <c r="E18" s="34">
        <f t="shared" si="0"/>
        <v>274</v>
      </c>
      <c r="F18" s="35">
        <f t="shared" si="0"/>
        <v>-0.8826666666666666</v>
      </c>
      <c r="G18" s="35">
        <f t="shared" si="0"/>
        <v>5.8680555555555621E-3</v>
      </c>
      <c r="H18" s="35">
        <f t="shared" si="0"/>
        <v>0.28733333333333338</v>
      </c>
      <c r="I18" s="35">
        <f t="shared" si="0"/>
        <v>-54.742666666666672</v>
      </c>
      <c r="J18" s="35">
        <f t="shared" si="0"/>
        <v>-2.3055555555555676E-2</v>
      </c>
      <c r="K18" s="35">
        <f t="shared" si="0"/>
        <v>1.2446666666666668</v>
      </c>
      <c r="L18" s="35">
        <f t="shared" si="0"/>
        <v>-11.336666666666668</v>
      </c>
      <c r="M18" s="35">
        <f t="shared" si="0"/>
        <v>0.16</v>
      </c>
      <c r="N18" s="35">
        <f t="shared" si="0"/>
        <v>-83.18</v>
      </c>
      <c r="O18" s="35">
        <f t="shared" si="0"/>
        <v>0.59999999999999987</v>
      </c>
      <c r="P18" s="36"/>
      <c r="Q18" s="33"/>
      <c r="R18" s="33"/>
    </row>
    <row r="19" spans="1:18" x14ac:dyDescent="0.2">
      <c r="A19" s="4" t="s">
        <v>38</v>
      </c>
      <c r="B19" s="37"/>
      <c r="C19" s="37"/>
      <c r="D19" s="37"/>
      <c r="E19" s="37"/>
      <c r="F19" s="7">
        <f>STDEV(F3:F17)</f>
        <v>0.19739252651458114</v>
      </c>
      <c r="G19" s="7">
        <f>STDEV(G3:G17)</f>
        <v>0.10263884190346242</v>
      </c>
      <c r="H19" s="37"/>
      <c r="I19" s="7">
        <f>STDEV(I3:I17)</f>
        <v>1.3661649485573351</v>
      </c>
      <c r="J19" s="7">
        <f>STDEV(J3:J17)</f>
        <v>0.57288819313563788</v>
      </c>
      <c r="K19" s="37"/>
      <c r="L19" s="7">
        <f>STDEV(L8:L17)</f>
        <v>0.14414498873626483</v>
      </c>
      <c r="M19" s="37"/>
      <c r="N19" s="7">
        <f>STDEV(N8:N17)</f>
        <v>1.125660300051093</v>
      </c>
      <c r="O19" s="37"/>
      <c r="Q19" s="37"/>
      <c r="R19" s="37"/>
    </row>
    <row r="20" spans="1:18" x14ac:dyDescent="0.2">
      <c r="A20" s="4" t="s">
        <v>39</v>
      </c>
      <c r="B20" s="37"/>
      <c r="C20" s="37"/>
      <c r="D20" s="37"/>
      <c r="E20" s="37"/>
      <c r="F20" s="7"/>
      <c r="G20" s="7">
        <f>MAX(G3:G17)</f>
        <v>0.16000000000000003</v>
      </c>
      <c r="H20" s="37"/>
      <c r="I20" s="10"/>
      <c r="J20" s="7">
        <f>MAX(J3:J17)</f>
        <v>1.0100000000000016</v>
      </c>
      <c r="K20" s="37"/>
      <c r="L20" s="37"/>
      <c r="M20" s="37"/>
      <c r="N20" s="37"/>
      <c r="O20" s="37"/>
      <c r="Q20" s="37"/>
      <c r="R20" s="37"/>
    </row>
    <row r="21" spans="1:18" x14ac:dyDescent="0.2">
      <c r="A21" s="24" t="s">
        <v>40</v>
      </c>
      <c r="B21" s="38"/>
      <c r="C21" s="38"/>
      <c r="D21" s="38"/>
      <c r="E21" s="38"/>
      <c r="F21" s="27"/>
      <c r="G21" s="27">
        <f>MIN(G3:G17)</f>
        <v>-0.10999999999999999</v>
      </c>
      <c r="H21" s="38"/>
      <c r="I21" s="31"/>
      <c r="J21" s="27">
        <f>MIN(J3:J17)</f>
        <v>-0.82499999999999929</v>
      </c>
      <c r="K21" s="38"/>
      <c r="L21" s="38"/>
      <c r="M21" s="38"/>
      <c r="N21" s="38"/>
      <c r="O21" s="38"/>
      <c r="P21" s="39"/>
      <c r="Q21" s="38"/>
      <c r="R21" s="38"/>
    </row>
    <row r="22" spans="1:18" x14ac:dyDescent="0.2">
      <c r="A22" s="40"/>
      <c r="F22" s="41"/>
      <c r="G22" s="41"/>
    </row>
    <row r="23" spans="1:18" x14ac:dyDescent="0.2">
      <c r="A23" s="42" t="s">
        <v>41</v>
      </c>
    </row>
    <row r="24" spans="1:18" ht="36" x14ac:dyDescent="0.2">
      <c r="A24" s="1" t="s">
        <v>1</v>
      </c>
      <c r="B24" s="1" t="s">
        <v>2</v>
      </c>
      <c r="C24" s="1" t="s">
        <v>3</v>
      </c>
      <c r="D24" s="1" t="s">
        <v>4</v>
      </c>
      <c r="E24" s="1" t="s">
        <v>5</v>
      </c>
      <c r="F24" s="1" t="s">
        <v>6</v>
      </c>
      <c r="G24" s="1" t="s">
        <v>7</v>
      </c>
      <c r="H24" s="1" t="s">
        <v>8</v>
      </c>
      <c r="I24" s="1" t="s">
        <v>9</v>
      </c>
      <c r="J24" s="1" t="s">
        <v>10</v>
      </c>
      <c r="K24" s="1" t="s">
        <v>11</v>
      </c>
      <c r="L24" s="1" t="s">
        <v>80</v>
      </c>
      <c r="M24" s="1" t="s">
        <v>81</v>
      </c>
      <c r="N24" s="1" t="s">
        <v>82</v>
      </c>
      <c r="O24" s="1" t="s">
        <v>83</v>
      </c>
      <c r="P24" s="1" t="s">
        <v>12</v>
      </c>
      <c r="Q24" s="2" t="s">
        <v>13</v>
      </c>
      <c r="R24" s="1" t="s">
        <v>14</v>
      </c>
    </row>
    <row r="25" spans="1:18" x14ac:dyDescent="0.2">
      <c r="A25" s="4" t="s">
        <v>42</v>
      </c>
      <c r="B25" s="5">
        <v>0.67445601851851855</v>
      </c>
      <c r="C25" s="5">
        <v>0.68833333333333335</v>
      </c>
      <c r="D25" s="43">
        <v>20690</v>
      </c>
      <c r="E25" s="43">
        <v>113</v>
      </c>
      <c r="F25" s="7">
        <v>-30.71</v>
      </c>
      <c r="G25" s="7"/>
      <c r="H25" s="7">
        <v>0.26</v>
      </c>
      <c r="I25" s="7">
        <v>-311.06</v>
      </c>
      <c r="J25" s="7"/>
      <c r="K25" s="7">
        <v>1.35</v>
      </c>
      <c r="L25" s="41">
        <v>-37.24</v>
      </c>
      <c r="M25" s="7">
        <v>0.16</v>
      </c>
      <c r="N25" s="7">
        <v>-303.98</v>
      </c>
      <c r="O25" s="41">
        <v>0.6</v>
      </c>
      <c r="P25" s="37" t="s">
        <v>43</v>
      </c>
      <c r="Q25" s="44" t="s">
        <v>17</v>
      </c>
      <c r="R25" s="10" t="s">
        <v>18</v>
      </c>
    </row>
    <row r="26" spans="1:18" x14ac:dyDescent="0.2">
      <c r="A26" s="4" t="s">
        <v>42</v>
      </c>
      <c r="B26" s="5">
        <v>0.69332175925925921</v>
      </c>
      <c r="C26" s="5">
        <v>0.69892361111111112</v>
      </c>
      <c r="D26" s="43">
        <v>21023</v>
      </c>
      <c r="E26" s="43">
        <v>103</v>
      </c>
      <c r="F26" s="7">
        <v>-30.58</v>
      </c>
      <c r="G26" s="7"/>
      <c r="H26" s="7">
        <v>0.3</v>
      </c>
      <c r="I26" s="7">
        <v>-310.2</v>
      </c>
      <c r="J26" s="7"/>
      <c r="K26" s="7">
        <v>1.22</v>
      </c>
      <c r="L26" s="41">
        <v>-37.24</v>
      </c>
      <c r="M26" s="7">
        <v>0.16</v>
      </c>
      <c r="N26" s="7">
        <v>-303.98</v>
      </c>
      <c r="O26" s="41">
        <v>0.6</v>
      </c>
      <c r="P26" s="37" t="s">
        <v>43</v>
      </c>
      <c r="Q26" s="44" t="s">
        <v>17</v>
      </c>
      <c r="R26" s="10" t="s">
        <v>18</v>
      </c>
    </row>
    <row r="27" spans="1:18" x14ac:dyDescent="0.2">
      <c r="A27" s="4" t="s">
        <v>15</v>
      </c>
      <c r="B27" s="5">
        <v>0.55342592592592588</v>
      </c>
      <c r="C27" s="5">
        <v>0.5603703703703703</v>
      </c>
      <c r="D27" s="43">
        <v>21023</v>
      </c>
      <c r="E27" s="43" t="s">
        <v>44</v>
      </c>
      <c r="F27" s="7">
        <v>-30.64</v>
      </c>
      <c r="G27" s="66">
        <f>F26-AVERAGE(F27:F29)</f>
        <v>0.2466666666666697</v>
      </c>
      <c r="H27" s="7">
        <v>0.17</v>
      </c>
      <c r="I27" s="7">
        <v>-309.52</v>
      </c>
      <c r="J27" s="66">
        <f>I26-AVERAGE(I27:I29)</f>
        <v>-0.41666666666668561</v>
      </c>
      <c r="K27" s="7">
        <v>1.31</v>
      </c>
      <c r="L27" s="41">
        <v>-37.24</v>
      </c>
      <c r="M27" s="7">
        <v>0.16</v>
      </c>
      <c r="N27" s="7">
        <v>-303.98</v>
      </c>
      <c r="O27" s="41">
        <v>0.6</v>
      </c>
      <c r="P27" s="37" t="s">
        <v>43</v>
      </c>
      <c r="Q27" s="44" t="s">
        <v>17</v>
      </c>
      <c r="R27" s="10" t="s">
        <v>18</v>
      </c>
    </row>
    <row r="28" spans="1:18" x14ac:dyDescent="0.2">
      <c r="A28" s="4" t="s">
        <v>15</v>
      </c>
      <c r="B28" s="5">
        <v>0.84521990740740749</v>
      </c>
      <c r="C28" s="5">
        <v>0.85212962962962957</v>
      </c>
      <c r="D28" s="43">
        <v>20880</v>
      </c>
      <c r="E28" s="43" t="s">
        <v>45</v>
      </c>
      <c r="F28" s="7">
        <v>-30.57</v>
      </c>
      <c r="G28" s="66"/>
      <c r="H28" s="7">
        <v>0.17</v>
      </c>
      <c r="I28" s="7">
        <v>-308.79000000000002</v>
      </c>
      <c r="J28" s="66"/>
      <c r="K28" s="7">
        <v>1.22</v>
      </c>
      <c r="L28" s="41">
        <v>-37.24</v>
      </c>
      <c r="M28" s="7">
        <v>0.16</v>
      </c>
      <c r="N28" s="7">
        <v>-303.98</v>
      </c>
      <c r="O28" s="41">
        <v>0.6</v>
      </c>
      <c r="P28" s="37" t="s">
        <v>43</v>
      </c>
      <c r="Q28" s="44" t="s">
        <v>17</v>
      </c>
      <c r="R28" s="10" t="s">
        <v>18</v>
      </c>
    </row>
    <row r="29" spans="1:18" x14ac:dyDescent="0.2">
      <c r="A29" s="4" t="s">
        <v>15</v>
      </c>
      <c r="B29" s="5">
        <v>0.9054282407407408</v>
      </c>
      <c r="C29" s="5">
        <v>0.91234953703703703</v>
      </c>
      <c r="D29" s="43">
        <v>20368</v>
      </c>
      <c r="E29" s="43">
        <v>148</v>
      </c>
      <c r="F29" s="7">
        <v>-31.27</v>
      </c>
      <c r="G29" s="66"/>
      <c r="H29" s="7">
        <v>0.21</v>
      </c>
      <c r="I29" s="7">
        <v>-311.04000000000002</v>
      </c>
      <c r="J29" s="66"/>
      <c r="K29" s="7">
        <v>1.21</v>
      </c>
      <c r="L29" s="41">
        <v>-37.24</v>
      </c>
      <c r="M29" s="7">
        <v>0.16</v>
      </c>
      <c r="N29" s="7">
        <v>-303.98</v>
      </c>
      <c r="O29" s="41">
        <v>0.6</v>
      </c>
      <c r="P29" s="37" t="s">
        <v>43</v>
      </c>
      <c r="Q29" s="44" t="s">
        <v>17</v>
      </c>
      <c r="R29" s="10" t="s">
        <v>18</v>
      </c>
    </row>
    <row r="30" spans="1:18" x14ac:dyDescent="0.2">
      <c r="A30" s="4" t="s">
        <v>20</v>
      </c>
      <c r="B30" s="5">
        <v>0.60266203703703702</v>
      </c>
      <c r="C30" s="5">
        <v>0.60957175925925922</v>
      </c>
      <c r="D30" s="43">
        <v>20923</v>
      </c>
      <c r="E30" s="43" t="s">
        <v>46</v>
      </c>
      <c r="F30" s="7">
        <v>-30.56</v>
      </c>
      <c r="G30" s="7">
        <f>(F29-F30)/3</f>
        <v>-0.23666666666666694</v>
      </c>
      <c r="H30" s="7">
        <v>0.23</v>
      </c>
      <c r="I30" s="7">
        <v>-309.62</v>
      </c>
      <c r="J30" s="7">
        <f>(I29-I30)/3</f>
        <v>-0.47333333333333866</v>
      </c>
      <c r="K30" s="7">
        <v>1.37</v>
      </c>
      <c r="L30" s="41">
        <v>-37.24</v>
      </c>
      <c r="M30" s="7">
        <v>0.16</v>
      </c>
      <c r="N30" s="7">
        <v>-303.98</v>
      </c>
      <c r="O30" s="41">
        <v>0.6</v>
      </c>
      <c r="P30" s="37" t="s">
        <v>43</v>
      </c>
      <c r="Q30" s="44" t="s">
        <v>17</v>
      </c>
      <c r="R30" s="10" t="s">
        <v>18</v>
      </c>
    </row>
    <row r="31" spans="1:18" x14ac:dyDescent="0.2">
      <c r="A31" s="24" t="s">
        <v>21</v>
      </c>
      <c r="B31" s="25">
        <v>0.70642361111111107</v>
      </c>
      <c r="C31" s="25">
        <v>0.71335648148148145</v>
      </c>
      <c r="D31" s="45">
        <v>20938</v>
      </c>
      <c r="E31" s="45">
        <v>226</v>
      </c>
      <c r="F31" s="27">
        <v>-29.9</v>
      </c>
      <c r="G31" s="27">
        <f>(F30-F31)/2</f>
        <v>-0.33000000000000007</v>
      </c>
      <c r="H31" s="27">
        <v>0.24</v>
      </c>
      <c r="I31" s="27">
        <v>-309.58</v>
      </c>
      <c r="J31" s="27">
        <f>(I30-I31)/2</f>
        <v>-2.0000000000010232E-2</v>
      </c>
      <c r="K31" s="27">
        <v>1.22</v>
      </c>
      <c r="L31" s="46">
        <v>-37.24</v>
      </c>
      <c r="M31" s="27">
        <v>0.16</v>
      </c>
      <c r="N31" s="27">
        <v>-303.98</v>
      </c>
      <c r="O31" s="46">
        <v>0.6</v>
      </c>
      <c r="P31" s="38" t="s">
        <v>43</v>
      </c>
      <c r="Q31" s="47" t="s">
        <v>17</v>
      </c>
      <c r="R31" s="31" t="s">
        <v>18</v>
      </c>
    </row>
    <row r="32" spans="1:18" x14ac:dyDescent="0.2">
      <c r="A32" s="32" t="s">
        <v>37</v>
      </c>
      <c r="B32" s="33"/>
      <c r="C32" s="33"/>
      <c r="D32" s="34">
        <f>AVERAGE(D25:D31)</f>
        <v>20835</v>
      </c>
      <c r="E32" s="34">
        <f>AVERAGE(E25:E31)</f>
        <v>147.5</v>
      </c>
      <c r="F32" s="35">
        <f>AVERAGE(F16:F31)</f>
        <v>-19.701388558195646</v>
      </c>
      <c r="G32" s="35">
        <f>AVERAGE(G27:G31)</f>
        <v>-0.10666666666666576</v>
      </c>
      <c r="H32" s="35">
        <f>AVERAGE(H25:H31)</f>
        <v>0.22571428571428573</v>
      </c>
      <c r="I32" s="48">
        <f>AVERAGE(I16:I31)</f>
        <v>-212.01877288346449</v>
      </c>
      <c r="J32" s="35">
        <f>AVERAGE(J17:J31)</f>
        <v>-2.752092030249375E-2</v>
      </c>
      <c r="K32" s="35">
        <f>AVERAGE(K25:K31)</f>
        <v>1.2714285714285716</v>
      </c>
      <c r="L32" s="35">
        <f>AVERAGE(L25:L31)</f>
        <v>-37.24</v>
      </c>
      <c r="M32" s="35">
        <f>AVERAGE(M25:M31)</f>
        <v>0.16</v>
      </c>
      <c r="N32" s="35">
        <f>AVERAGE(N25:N31)</f>
        <v>-303.98</v>
      </c>
      <c r="O32" s="35">
        <f>AVERAGE(O25:O31)</f>
        <v>0.6</v>
      </c>
      <c r="P32" s="33"/>
      <c r="Q32" s="36"/>
      <c r="R32" s="33"/>
    </row>
    <row r="33" spans="1:18" x14ac:dyDescent="0.2">
      <c r="A33" s="4" t="s">
        <v>38</v>
      </c>
      <c r="B33" s="37"/>
      <c r="C33" s="37"/>
      <c r="D33" s="37"/>
      <c r="E33" s="37"/>
      <c r="F33" s="7">
        <f>STDEV(F16:F31)</f>
        <v>15.133333214870222</v>
      </c>
      <c r="G33" s="7">
        <f>STDEV(G27:G31)</f>
        <v>0.30953369947569881</v>
      </c>
      <c r="H33" s="10"/>
      <c r="I33" s="37">
        <f>STDEV(I16:I31)</f>
        <v>136.76849865935259</v>
      </c>
      <c r="J33" s="7">
        <f>STDEV(J17:J31)</f>
        <v>0.58839719184497907</v>
      </c>
      <c r="K33" s="37"/>
      <c r="L33" s="7">
        <f>STDEV(L22:L31)</f>
        <v>0</v>
      </c>
      <c r="M33" s="37"/>
      <c r="N33" s="7">
        <f>STDEV(N22:N31)</f>
        <v>0</v>
      </c>
      <c r="P33" s="37"/>
      <c r="R33" s="37"/>
    </row>
    <row r="34" spans="1:18" x14ac:dyDescent="0.2">
      <c r="A34" s="4" t="s">
        <v>39</v>
      </c>
      <c r="B34" s="37"/>
      <c r="C34" s="37"/>
      <c r="D34" s="37"/>
      <c r="E34" s="37"/>
      <c r="F34" s="7"/>
      <c r="G34" s="7">
        <f>MAX(G27:G31)</f>
        <v>0.2466666666666697</v>
      </c>
      <c r="H34" s="10"/>
      <c r="I34" s="37"/>
      <c r="J34" s="7">
        <f>MAX(J17:J31)</f>
        <v>1.0100000000000016</v>
      </c>
      <c r="K34" s="37"/>
      <c r="M34" s="37"/>
      <c r="N34" s="37"/>
      <c r="P34" s="37"/>
      <c r="R34" s="37"/>
    </row>
    <row r="35" spans="1:18" x14ac:dyDescent="0.2">
      <c r="A35" s="24" t="s">
        <v>40</v>
      </c>
      <c r="B35" s="38"/>
      <c r="C35" s="38"/>
      <c r="D35" s="38"/>
      <c r="E35" s="38"/>
      <c r="F35" s="27"/>
      <c r="G35" s="27">
        <f>MIN(G27:G31)</f>
        <v>-0.33000000000000007</v>
      </c>
      <c r="H35" s="31"/>
      <c r="I35" s="38"/>
      <c r="J35" s="27">
        <f>MIN(J17:J31)</f>
        <v>-0.82499999999999929</v>
      </c>
      <c r="K35" s="38"/>
      <c r="L35" s="39"/>
      <c r="M35" s="38"/>
      <c r="N35" s="38"/>
      <c r="O35" s="39"/>
      <c r="P35" s="38"/>
      <c r="Q35" s="39"/>
      <c r="R35" s="38"/>
    </row>
    <row r="36" spans="1:18" x14ac:dyDescent="0.2">
      <c r="A36" s="40"/>
      <c r="B36" s="49"/>
      <c r="C36" s="49"/>
      <c r="D36" s="50"/>
      <c r="E36" s="50"/>
      <c r="F36" s="41"/>
      <c r="G36" s="41"/>
      <c r="H36" s="51"/>
      <c r="I36" s="41"/>
      <c r="J36" s="41"/>
      <c r="K36" s="51"/>
      <c r="L36" s="41"/>
      <c r="M36" s="41"/>
      <c r="N36" s="41"/>
      <c r="O36" s="41"/>
      <c r="Q36" s="44"/>
    </row>
    <row r="37" spans="1:18" x14ac:dyDescent="0.2">
      <c r="A37" s="42" t="s">
        <v>47</v>
      </c>
    </row>
    <row r="38" spans="1:18" ht="36" x14ac:dyDescent="0.2">
      <c r="A38" s="1" t="s">
        <v>1</v>
      </c>
      <c r="B38" s="2" t="s">
        <v>2</v>
      </c>
      <c r="C38" s="1" t="s">
        <v>3</v>
      </c>
      <c r="D38" s="2" t="s">
        <v>4</v>
      </c>
      <c r="E38" s="1" t="s">
        <v>5</v>
      </c>
      <c r="F38" s="2" t="s">
        <v>6</v>
      </c>
      <c r="G38" s="1" t="s">
        <v>7</v>
      </c>
      <c r="H38" s="2" t="s">
        <v>8</v>
      </c>
      <c r="I38" s="1" t="s">
        <v>9</v>
      </c>
      <c r="J38" s="2" t="s">
        <v>10</v>
      </c>
      <c r="K38" s="1" t="s">
        <v>11</v>
      </c>
      <c r="L38" s="1" t="s">
        <v>80</v>
      </c>
      <c r="M38" s="1" t="s">
        <v>81</v>
      </c>
      <c r="N38" s="1" t="s">
        <v>82</v>
      </c>
      <c r="O38" s="1" t="s">
        <v>83</v>
      </c>
      <c r="P38" s="2" t="s">
        <v>12</v>
      </c>
      <c r="Q38" s="1" t="s">
        <v>13</v>
      </c>
      <c r="R38" s="52" t="s">
        <v>14</v>
      </c>
    </row>
    <row r="39" spans="1:18" x14ac:dyDescent="0.2">
      <c r="A39" s="4" t="s">
        <v>23</v>
      </c>
      <c r="B39" s="49">
        <v>0.57862268518518511</v>
      </c>
      <c r="C39" s="5">
        <v>0.58554398148148146</v>
      </c>
      <c r="D39" s="53">
        <v>20635</v>
      </c>
      <c r="E39" s="6">
        <v>397</v>
      </c>
      <c r="F39" s="41">
        <v>-47.3</v>
      </c>
      <c r="G39" s="7"/>
      <c r="H39" s="41">
        <v>0.56000000000000005</v>
      </c>
      <c r="I39" s="7">
        <v>-432.46</v>
      </c>
      <c r="J39" s="41"/>
      <c r="K39" s="7">
        <v>1.1499999999999999</v>
      </c>
      <c r="L39" s="41">
        <v>-55.16</v>
      </c>
      <c r="M39" s="7">
        <v>0.16</v>
      </c>
      <c r="N39" s="41">
        <v>-434.98</v>
      </c>
      <c r="O39" s="7">
        <v>0.6</v>
      </c>
      <c r="P39" t="s">
        <v>48</v>
      </c>
      <c r="Q39" s="9" t="s">
        <v>25</v>
      </c>
      <c r="R39" s="54" t="s">
        <v>18</v>
      </c>
    </row>
    <row r="40" spans="1:18" x14ac:dyDescent="0.2">
      <c r="A40" s="4" t="s">
        <v>26</v>
      </c>
      <c r="B40" s="49">
        <v>0.93518518518518512</v>
      </c>
      <c r="C40" s="5">
        <v>0.9421180555555555</v>
      </c>
      <c r="D40" s="53">
        <v>20787</v>
      </c>
      <c r="E40" s="6" t="s">
        <v>49</v>
      </c>
      <c r="F40" s="41">
        <v>-46.8</v>
      </c>
      <c r="G40" s="7">
        <f>(F39-F40)/3</f>
        <v>-0.16666666666666666</v>
      </c>
      <c r="H40" s="41">
        <v>0.18</v>
      </c>
      <c r="I40" s="7">
        <v>-433.31</v>
      </c>
      <c r="J40" s="7">
        <f>(I39-I40)/3</f>
        <v>0.28333333333334093</v>
      </c>
      <c r="K40" s="7">
        <v>1.17</v>
      </c>
      <c r="L40" s="41">
        <v>-55.16</v>
      </c>
      <c r="M40" s="7">
        <v>0.16</v>
      </c>
      <c r="N40" s="41">
        <v>-434.98</v>
      </c>
      <c r="O40" s="7">
        <v>0.6</v>
      </c>
      <c r="P40" t="s">
        <v>48</v>
      </c>
      <c r="Q40" s="9" t="s">
        <v>25</v>
      </c>
      <c r="R40" s="54" t="s">
        <v>18</v>
      </c>
    </row>
    <row r="41" spans="1:18" x14ac:dyDescent="0.2">
      <c r="A41" s="4" t="s">
        <v>28</v>
      </c>
      <c r="B41" s="49">
        <v>0.81827546296296294</v>
      </c>
      <c r="C41" s="5">
        <v>0.82520833333333332</v>
      </c>
      <c r="D41" s="53">
        <v>20953</v>
      </c>
      <c r="E41" s="6">
        <v>113</v>
      </c>
      <c r="F41" s="41">
        <v>-46.38</v>
      </c>
      <c r="G41" s="66">
        <f>(F40-AVERAGE(F41:F42))/3</f>
        <v>-4.1666666666666664E-2</v>
      </c>
      <c r="H41" s="41">
        <v>0.17</v>
      </c>
      <c r="I41" s="7">
        <v>-430.96</v>
      </c>
      <c r="J41" s="66">
        <f>(I40-AVERAGE(I41:I42))/3</f>
        <v>-0.47500000000000381</v>
      </c>
      <c r="K41" s="7">
        <v>1.36</v>
      </c>
      <c r="L41" s="41">
        <v>-55.16</v>
      </c>
      <c r="M41" s="7">
        <v>0.16</v>
      </c>
      <c r="N41" s="41">
        <v>-434.98</v>
      </c>
      <c r="O41" s="7">
        <v>0.6</v>
      </c>
      <c r="P41" t="s">
        <v>48</v>
      </c>
      <c r="Q41" s="9" t="s">
        <v>25</v>
      </c>
      <c r="R41" s="54" t="s">
        <v>18</v>
      </c>
    </row>
    <row r="42" spans="1:18" x14ac:dyDescent="0.2">
      <c r="A42" s="4" t="s">
        <v>28</v>
      </c>
      <c r="B42" s="49">
        <v>0.84253472222222225</v>
      </c>
      <c r="C42" s="5">
        <v>0.84837962962962965</v>
      </c>
      <c r="D42" s="53">
        <v>20747</v>
      </c>
      <c r="E42" s="6" t="s">
        <v>50</v>
      </c>
      <c r="F42" s="41">
        <v>-46.97</v>
      </c>
      <c r="G42" s="66"/>
      <c r="H42" s="41">
        <v>0.16</v>
      </c>
      <c r="I42" s="7">
        <v>-432.81</v>
      </c>
      <c r="J42" s="66"/>
      <c r="K42" s="7">
        <v>1.17</v>
      </c>
      <c r="L42" s="41">
        <v>-55.16</v>
      </c>
      <c r="M42" s="7">
        <v>0.16</v>
      </c>
      <c r="N42" s="41">
        <v>-434.98</v>
      </c>
      <c r="O42" s="7">
        <v>0.6</v>
      </c>
      <c r="P42" t="s">
        <v>48</v>
      </c>
      <c r="Q42" s="9" t="s">
        <v>25</v>
      </c>
      <c r="R42" s="54" t="s">
        <v>18</v>
      </c>
    </row>
    <row r="43" spans="1:18" x14ac:dyDescent="0.2">
      <c r="A43" s="4" t="s">
        <v>29</v>
      </c>
      <c r="B43" s="49">
        <v>0.97028935185185183</v>
      </c>
      <c r="C43" s="5">
        <v>0.97722222222222221</v>
      </c>
      <c r="D43" s="53">
        <v>20523</v>
      </c>
      <c r="E43" s="6" t="s">
        <v>51</v>
      </c>
      <c r="F43" s="41">
        <v>-46.72</v>
      </c>
      <c r="G43" s="7">
        <f>(F42-F43)/2</f>
        <v>-0.125</v>
      </c>
      <c r="H43" s="41">
        <v>0.18</v>
      </c>
      <c r="I43" s="7">
        <v>-432.6</v>
      </c>
      <c r="J43" s="7">
        <f>(I42-I43)/2</f>
        <v>-0.10499999999998977</v>
      </c>
      <c r="K43" s="7">
        <v>1.26</v>
      </c>
      <c r="L43" s="41">
        <v>-55.59</v>
      </c>
      <c r="M43" s="7">
        <v>0.16</v>
      </c>
      <c r="N43" s="41">
        <v>-434.98</v>
      </c>
      <c r="O43" s="7">
        <v>0.6</v>
      </c>
      <c r="P43" t="s">
        <v>52</v>
      </c>
      <c r="Q43" s="9" t="s">
        <v>53</v>
      </c>
      <c r="R43" s="54" t="s">
        <v>18</v>
      </c>
    </row>
    <row r="44" spans="1:18" x14ac:dyDescent="0.2">
      <c r="A44" s="14" t="s">
        <v>30</v>
      </c>
      <c r="B44" s="55">
        <v>0.4604050925925926</v>
      </c>
      <c r="C44" s="15">
        <v>0.46732638888888883</v>
      </c>
      <c r="D44" s="56">
        <v>20269</v>
      </c>
      <c r="E44" s="16">
        <v>800</v>
      </c>
      <c r="F44" s="57">
        <v>-46.97</v>
      </c>
      <c r="G44" s="19"/>
      <c r="H44" s="57">
        <v>0.95</v>
      </c>
      <c r="I44" s="17">
        <v>-435.53</v>
      </c>
      <c r="J44" s="19"/>
      <c r="K44" s="17">
        <v>1.47</v>
      </c>
      <c r="L44" s="57">
        <v>-55.79</v>
      </c>
      <c r="M44" s="17">
        <v>0.16</v>
      </c>
      <c r="N44" s="57">
        <v>-439.71</v>
      </c>
      <c r="O44" s="17">
        <v>0.6</v>
      </c>
      <c r="P44" s="58" t="s">
        <v>48</v>
      </c>
      <c r="Q44" s="21" t="s">
        <v>31</v>
      </c>
      <c r="R44" s="59" t="s">
        <v>32</v>
      </c>
    </row>
    <row r="45" spans="1:18" x14ac:dyDescent="0.2">
      <c r="A45" s="4" t="s">
        <v>30</v>
      </c>
      <c r="B45" s="49">
        <v>0.56672453703703707</v>
      </c>
      <c r="C45" s="5">
        <v>0.57365740740740734</v>
      </c>
      <c r="D45" s="53">
        <v>20227</v>
      </c>
      <c r="E45" s="6">
        <v>315</v>
      </c>
      <c r="F45" s="41">
        <v>-47.61</v>
      </c>
      <c r="G45" s="60">
        <f>(F43-F45)/2</f>
        <v>0.44500000000000028</v>
      </c>
      <c r="H45" s="41">
        <v>0.28000000000000003</v>
      </c>
      <c r="I45" s="7">
        <v>-434.96</v>
      </c>
      <c r="J45" s="60">
        <f>(I43-I45)/2</f>
        <v>1.1799999999999784</v>
      </c>
      <c r="K45" s="7">
        <v>1.23</v>
      </c>
      <c r="L45" s="41">
        <v>-55.79</v>
      </c>
      <c r="M45" s="7">
        <v>0.16</v>
      </c>
      <c r="N45" s="41">
        <v>-439.71</v>
      </c>
      <c r="O45" s="7">
        <v>0.6</v>
      </c>
      <c r="P45" t="s">
        <v>48</v>
      </c>
      <c r="Q45" s="9" t="s">
        <v>31</v>
      </c>
      <c r="R45" s="54" t="s">
        <v>18</v>
      </c>
    </row>
    <row r="46" spans="1:18" x14ac:dyDescent="0.2">
      <c r="A46" s="14" t="s">
        <v>30</v>
      </c>
      <c r="B46" s="55">
        <v>0.72146990740740735</v>
      </c>
      <c r="C46" s="15">
        <v>0.7283912037037038</v>
      </c>
      <c r="D46" s="56">
        <v>17676</v>
      </c>
      <c r="E46" s="16">
        <v>504</v>
      </c>
      <c r="F46" s="57">
        <v>-50.7</v>
      </c>
      <c r="G46" s="19"/>
      <c r="H46" s="57">
        <v>0.55000000000000004</v>
      </c>
      <c r="I46" s="17">
        <v>-442.19</v>
      </c>
      <c r="J46" s="19"/>
      <c r="K46" s="17">
        <v>1.27</v>
      </c>
      <c r="L46" s="57">
        <v>-55.79</v>
      </c>
      <c r="M46" s="17">
        <v>0.16</v>
      </c>
      <c r="N46" s="57">
        <v>-439.71</v>
      </c>
      <c r="O46" s="17">
        <v>0.6</v>
      </c>
      <c r="P46" s="58" t="s">
        <v>48</v>
      </c>
      <c r="Q46" s="21" t="s">
        <v>31</v>
      </c>
      <c r="R46" s="59" t="s">
        <v>32</v>
      </c>
    </row>
    <row r="47" spans="1:18" x14ac:dyDescent="0.2">
      <c r="A47" s="4" t="s">
        <v>54</v>
      </c>
      <c r="B47" s="49">
        <v>0.71342592592592602</v>
      </c>
      <c r="C47" s="5">
        <v>0.72034722222222225</v>
      </c>
      <c r="D47" s="53">
        <v>19573</v>
      </c>
      <c r="E47" s="6">
        <v>363</v>
      </c>
      <c r="F47" s="41">
        <v>-48.71</v>
      </c>
      <c r="G47" s="7">
        <f>(F45-F47)/2</f>
        <v>0.55000000000000071</v>
      </c>
      <c r="H47" s="41">
        <v>0.59</v>
      </c>
      <c r="I47" s="7">
        <v>-434.04</v>
      </c>
      <c r="J47" s="7">
        <f>I45-I47</f>
        <v>-0.91999999999995907</v>
      </c>
      <c r="K47" s="7">
        <v>1.1299999999999999</v>
      </c>
      <c r="L47" s="41">
        <v>-55.79</v>
      </c>
      <c r="M47" s="7">
        <v>0.16</v>
      </c>
      <c r="N47" s="41">
        <v>-439.71</v>
      </c>
      <c r="O47" s="7">
        <v>0.6</v>
      </c>
      <c r="P47" t="s">
        <v>48</v>
      </c>
      <c r="Q47" s="9" t="s">
        <v>31</v>
      </c>
      <c r="R47" s="54" t="s">
        <v>18</v>
      </c>
    </row>
    <row r="48" spans="1:18" x14ac:dyDescent="0.2">
      <c r="A48" s="4" t="s">
        <v>35</v>
      </c>
      <c r="B48" s="49">
        <v>0.74292824074074071</v>
      </c>
      <c r="C48" s="5">
        <v>0.749537037037037</v>
      </c>
      <c r="D48" s="53">
        <v>21234</v>
      </c>
      <c r="E48" s="6">
        <v>124</v>
      </c>
      <c r="F48" s="41">
        <v>-46.58</v>
      </c>
      <c r="G48" s="7">
        <f>(F47-F48)/2</f>
        <v>-1.0650000000000013</v>
      </c>
      <c r="H48" s="41">
        <v>0.2</v>
      </c>
      <c r="I48" s="7">
        <v>-432.47</v>
      </c>
      <c r="J48" s="7">
        <f>(I47-I48)/2</f>
        <v>-0.78499999999999659</v>
      </c>
      <c r="K48" s="7">
        <v>1.31</v>
      </c>
      <c r="L48" s="41">
        <v>-55.27</v>
      </c>
      <c r="M48" s="7">
        <v>0.16</v>
      </c>
      <c r="N48" s="41">
        <v>-436.03</v>
      </c>
      <c r="O48" s="7">
        <v>0.6</v>
      </c>
      <c r="P48" t="s">
        <v>48</v>
      </c>
      <c r="Q48" s="9" t="s">
        <v>36</v>
      </c>
      <c r="R48" s="54" t="s">
        <v>18</v>
      </c>
    </row>
    <row r="49" spans="1:18" x14ac:dyDescent="0.2">
      <c r="A49" s="32" t="s">
        <v>37</v>
      </c>
      <c r="B49" s="33"/>
      <c r="C49" s="33"/>
      <c r="D49" s="34">
        <f t="shared" ref="D49:I49" si="1">AVERAGE(D39:D48)</f>
        <v>20262.400000000001</v>
      </c>
      <c r="E49" s="34">
        <f t="shared" si="1"/>
        <v>373.71428571428572</v>
      </c>
      <c r="F49" s="35">
        <f t="shared" si="1"/>
        <v>-47.473999999999997</v>
      </c>
      <c r="G49" s="35">
        <f>AVERAGE(G39:G48)</f>
        <v>-6.7222222222222253E-2</v>
      </c>
      <c r="H49" s="35">
        <f t="shared" si="1"/>
        <v>0.38200000000000001</v>
      </c>
      <c r="I49" s="35">
        <f t="shared" si="1"/>
        <v>-434.13299999999998</v>
      </c>
      <c r="J49" s="35">
        <f>AVERAGE(J40:J48)</f>
        <v>-0.13694444444443832</v>
      </c>
      <c r="K49" s="35">
        <f>AVERAGE(K39:K48)</f>
        <v>1.2519999999999998</v>
      </c>
      <c r="L49" s="35">
        <f>AVERAGE(L39:L48)</f>
        <v>-55.466000000000008</v>
      </c>
      <c r="M49" s="35">
        <f>AVERAGE(M39:M48)</f>
        <v>0.15999999999999998</v>
      </c>
      <c r="N49" s="35">
        <f>AVERAGE(N39:N48)</f>
        <v>-436.97700000000003</v>
      </c>
      <c r="O49" s="35">
        <f>AVERAGE(O39:O48)</f>
        <v>0.59999999999999987</v>
      </c>
      <c r="P49" s="33"/>
      <c r="Q49" s="36"/>
      <c r="R49" s="33"/>
    </row>
    <row r="50" spans="1:18" x14ac:dyDescent="0.2">
      <c r="A50" s="4" t="s">
        <v>38</v>
      </c>
      <c r="B50" s="37"/>
      <c r="C50" s="37"/>
      <c r="D50" s="10"/>
      <c r="E50" s="10"/>
      <c r="F50" s="7">
        <f>STDEV(F39:F48)</f>
        <v>1.3127765317152136</v>
      </c>
      <c r="G50" s="7">
        <f>STDEV(G40:G48)</f>
        <v>0.57493928826023533</v>
      </c>
      <c r="H50" s="10"/>
      <c r="I50" s="7">
        <f>STDEV(I39:I48)</f>
        <v>3.126403862445013</v>
      </c>
      <c r="J50" s="7">
        <f>STDEV(J40:J48)</f>
        <v>0.78223143539396023</v>
      </c>
      <c r="K50" s="37"/>
      <c r="L50" s="7">
        <f>STDEV(L39:L48)</f>
        <v>0.30699981903722606</v>
      </c>
      <c r="M50" s="37"/>
      <c r="N50" s="7">
        <f>STDEV(N39:N48)</f>
        <v>2.3737923245305002</v>
      </c>
      <c r="P50" s="37"/>
      <c r="R50" s="37"/>
    </row>
    <row r="51" spans="1:18" x14ac:dyDescent="0.2">
      <c r="A51" s="4" t="s">
        <v>39</v>
      </c>
      <c r="B51" s="37"/>
      <c r="C51" s="37"/>
      <c r="D51" s="10"/>
      <c r="E51" s="10"/>
      <c r="F51" s="7"/>
      <c r="G51" s="7">
        <f>MAX(G40:G48)</f>
        <v>0.55000000000000071</v>
      </c>
      <c r="H51" s="10"/>
      <c r="I51" s="37"/>
      <c r="J51" s="7">
        <f>MAX(J40:J48)</f>
        <v>1.1799999999999784</v>
      </c>
      <c r="K51" s="37"/>
      <c r="M51" s="37"/>
      <c r="N51" s="37"/>
      <c r="P51" s="37"/>
      <c r="R51" s="37"/>
    </row>
    <row r="52" spans="1:18" x14ac:dyDescent="0.2">
      <c r="A52" s="24" t="s">
        <v>40</v>
      </c>
      <c r="B52" s="38"/>
      <c r="C52" s="38"/>
      <c r="D52" s="31"/>
      <c r="E52" s="31"/>
      <c r="F52" s="27"/>
      <c r="G52" s="27">
        <f>MIN(G39:G48)</f>
        <v>-1.0650000000000013</v>
      </c>
      <c r="H52" s="31"/>
      <c r="I52" s="38"/>
      <c r="J52" s="27">
        <f>MIN(J40:J48)</f>
        <v>-0.91999999999995907</v>
      </c>
      <c r="K52" s="38"/>
      <c r="L52" s="39"/>
      <c r="M52" s="38"/>
      <c r="N52" s="38"/>
      <c r="O52" s="39"/>
      <c r="P52" s="38"/>
      <c r="Q52" s="39"/>
      <c r="R52" s="38"/>
    </row>
  </sheetData>
  <mergeCells count="8">
    <mergeCell ref="G41:G42"/>
    <mergeCell ref="J41:J42"/>
    <mergeCell ref="G3:G5"/>
    <mergeCell ref="J3:J5"/>
    <mergeCell ref="G10:G11"/>
    <mergeCell ref="J10:J11"/>
    <mergeCell ref="G27:G29"/>
    <mergeCell ref="J27:J2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4075C9-7FCD-0448-BD80-26A30D208A9D}">
  <dimension ref="A1:O24"/>
  <sheetViews>
    <sheetView zoomScale="83" workbookViewId="0">
      <selection activeCell="A2" sqref="A2"/>
    </sheetView>
  </sheetViews>
  <sheetFormatPr baseColWidth="10" defaultRowHeight="16" x14ac:dyDescent="0.2"/>
  <cols>
    <col min="1" max="1" width="6" customWidth="1"/>
    <col min="2" max="2" width="5.1640625" customWidth="1"/>
    <col min="3" max="3" width="12.6640625" bestFit="1" customWidth="1"/>
  </cols>
  <sheetData>
    <row r="1" spans="1:15" x14ac:dyDescent="0.2">
      <c r="A1" t="s">
        <v>79</v>
      </c>
    </row>
    <row r="2" spans="1:15" x14ac:dyDescent="0.2">
      <c r="A2" s="62" t="s">
        <v>55</v>
      </c>
      <c r="B2" s="62"/>
      <c r="C2" s="62"/>
      <c r="D2" s="62" t="s">
        <v>66</v>
      </c>
      <c r="E2" s="62"/>
      <c r="F2" s="62"/>
      <c r="G2" s="62"/>
    </row>
    <row r="3" spans="1:15" x14ac:dyDescent="0.2">
      <c r="A3" s="62" t="s">
        <v>56</v>
      </c>
      <c r="B3" s="62"/>
      <c r="C3" s="62"/>
      <c r="D3" s="62" t="s">
        <v>67</v>
      </c>
      <c r="E3" s="62"/>
      <c r="F3" s="62"/>
      <c r="G3" s="62"/>
      <c r="H3" s="62"/>
      <c r="I3" s="62"/>
      <c r="J3" s="62"/>
    </row>
    <row r="4" spans="1:15" x14ac:dyDescent="0.2">
      <c r="A4" s="62" t="s">
        <v>57</v>
      </c>
      <c r="B4" s="62"/>
      <c r="C4" s="62"/>
    </row>
    <row r="5" spans="1:15" x14ac:dyDescent="0.2">
      <c r="A5" s="62"/>
      <c r="B5" s="62"/>
      <c r="C5" s="62"/>
    </row>
    <row r="6" spans="1:15" x14ac:dyDescent="0.2">
      <c r="A6" s="68" t="s">
        <v>78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</row>
    <row r="7" spans="1:15" x14ac:dyDescent="0.2">
      <c r="A7" s="62"/>
      <c r="B7" s="62"/>
      <c r="C7" s="62"/>
    </row>
    <row r="9" spans="1:15" x14ac:dyDescent="0.2">
      <c r="B9" s="69" t="s">
        <v>58</v>
      </c>
      <c r="C9" s="69"/>
      <c r="D9" s="69"/>
    </row>
    <row r="10" spans="1:15" ht="17" x14ac:dyDescent="0.25">
      <c r="A10" s="67" t="s">
        <v>68</v>
      </c>
      <c r="B10" s="65" t="s">
        <v>59</v>
      </c>
      <c r="C10" s="63">
        <v>1.8703131200000001</v>
      </c>
      <c r="D10" s="61"/>
      <c r="E10" s="61"/>
    </row>
    <row r="11" spans="1:15" x14ac:dyDescent="0.2">
      <c r="A11" s="67"/>
      <c r="B11" s="65" t="s">
        <v>60</v>
      </c>
      <c r="C11" s="63">
        <v>474.95845400000002</v>
      </c>
    </row>
    <row r="12" spans="1:15" x14ac:dyDescent="0.2">
      <c r="A12" s="67"/>
      <c r="B12" s="65" t="s">
        <v>61</v>
      </c>
      <c r="C12" s="63">
        <v>43466.362699999998</v>
      </c>
    </row>
    <row r="13" spans="1:15" ht="17" x14ac:dyDescent="0.25">
      <c r="A13" s="67" t="s">
        <v>69</v>
      </c>
      <c r="B13" s="65" t="s">
        <v>62</v>
      </c>
      <c r="C13" s="63">
        <v>-1.4221384000000001E-4</v>
      </c>
      <c r="D13" s="61"/>
    </row>
    <row r="14" spans="1:15" x14ac:dyDescent="0.2">
      <c r="A14" s="67"/>
      <c r="B14" s="65" t="s">
        <v>63</v>
      </c>
      <c r="C14" s="63">
        <v>-2.2173147899999999E-2</v>
      </c>
    </row>
    <row r="15" spans="1:15" x14ac:dyDescent="0.2">
      <c r="A15" s="67"/>
      <c r="B15" s="65" t="s">
        <v>64</v>
      </c>
      <c r="C15" s="63">
        <v>-1.9677948700000001</v>
      </c>
    </row>
    <row r="18" spans="1:5" x14ac:dyDescent="0.2">
      <c r="B18" s="69" t="s">
        <v>65</v>
      </c>
      <c r="C18" s="69"/>
      <c r="D18" s="69"/>
    </row>
    <row r="19" spans="1:5" ht="17" x14ac:dyDescent="0.25">
      <c r="A19" s="67" t="s">
        <v>68</v>
      </c>
      <c r="B19" s="65" t="s">
        <v>59</v>
      </c>
      <c r="C19" s="63">
        <v>8.2647970700000002</v>
      </c>
      <c r="D19" s="61"/>
    </row>
    <row r="20" spans="1:5" x14ac:dyDescent="0.2">
      <c r="A20" s="67"/>
      <c r="B20" s="65" t="s">
        <v>60</v>
      </c>
      <c r="C20" s="63">
        <v>142.53443157000001</v>
      </c>
    </row>
    <row r="21" spans="1:5" x14ac:dyDescent="0.2">
      <c r="A21" s="67"/>
      <c r="B21" s="65" t="s">
        <v>61</v>
      </c>
      <c r="C21" s="63">
        <v>6067.3402688599999</v>
      </c>
    </row>
    <row r="22" spans="1:5" ht="17" x14ac:dyDescent="0.25">
      <c r="A22" s="67" t="s">
        <v>69</v>
      </c>
      <c r="B22" s="65" t="s">
        <v>62</v>
      </c>
      <c r="C22" s="64">
        <v>-5.9871000000000002E-4</v>
      </c>
      <c r="D22" s="61"/>
      <c r="E22" s="61"/>
    </row>
    <row r="23" spans="1:5" x14ac:dyDescent="0.2">
      <c r="A23" s="67"/>
      <c r="B23" s="65" t="s">
        <v>63</v>
      </c>
      <c r="C23" s="64">
        <v>5.9756499999999999E-3</v>
      </c>
    </row>
    <row r="24" spans="1:5" x14ac:dyDescent="0.2">
      <c r="A24" s="67"/>
      <c r="B24" s="65" t="s">
        <v>64</v>
      </c>
      <c r="C24" s="63">
        <v>-0.25883444999999999</v>
      </c>
    </row>
  </sheetData>
  <mergeCells count="7">
    <mergeCell ref="A10:A12"/>
    <mergeCell ref="A13:A15"/>
    <mergeCell ref="A19:A21"/>
    <mergeCell ref="A22:A24"/>
    <mergeCell ref="A6:O6"/>
    <mergeCell ref="B9:D9"/>
    <mergeCell ref="B18:D1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B6A7A0-6540-4D4E-BC27-8CF8A8E89D84}">
  <dimension ref="A1:L13"/>
  <sheetViews>
    <sheetView workbookViewId="0">
      <selection activeCell="C16" sqref="C16"/>
    </sheetView>
  </sheetViews>
  <sheetFormatPr baseColWidth="10" defaultRowHeight="16" x14ac:dyDescent="0.2"/>
  <cols>
    <col min="1" max="1" width="4.5" customWidth="1"/>
    <col min="2" max="2" width="7.83203125" customWidth="1"/>
  </cols>
  <sheetData>
    <row r="1" spans="1:12" x14ac:dyDescent="0.2">
      <c r="A1" s="69" t="s">
        <v>77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</row>
    <row r="2" spans="1:12" x14ac:dyDescent="0.2">
      <c r="A2" s="70" t="s">
        <v>70</v>
      </c>
      <c r="B2" s="70"/>
    </row>
    <row r="5" spans="1:12" x14ac:dyDescent="0.2">
      <c r="A5" s="69" t="s">
        <v>58</v>
      </c>
      <c r="B5" s="69"/>
      <c r="C5" s="69"/>
    </row>
    <row r="6" spans="1:12" x14ac:dyDescent="0.2">
      <c r="A6" s="62"/>
      <c r="B6" s="62" t="s">
        <v>72</v>
      </c>
      <c r="C6" s="62" t="s">
        <v>73</v>
      </c>
    </row>
    <row r="7" spans="1:12" ht="17" x14ac:dyDescent="0.25">
      <c r="A7" s="65" t="s">
        <v>64</v>
      </c>
      <c r="B7">
        <v>0.92190000000000005</v>
      </c>
      <c r="C7">
        <v>8.0000000000000002E-3</v>
      </c>
      <c r="D7" s="61"/>
    </row>
    <row r="8" spans="1:12" ht="17" x14ac:dyDescent="0.25">
      <c r="A8" s="65" t="s">
        <v>71</v>
      </c>
      <c r="B8">
        <v>-30.8066</v>
      </c>
      <c r="C8">
        <v>2.2570000000000001</v>
      </c>
      <c r="D8" s="61"/>
    </row>
    <row r="10" spans="1:12" x14ac:dyDescent="0.2">
      <c r="A10" s="69" t="s">
        <v>65</v>
      </c>
      <c r="B10" s="69"/>
      <c r="C10" s="69"/>
    </row>
    <row r="11" spans="1:12" x14ac:dyDescent="0.2">
      <c r="A11" s="8"/>
      <c r="B11" s="8" t="s">
        <v>72</v>
      </c>
      <c r="C11" s="8" t="s">
        <v>73</v>
      </c>
    </row>
    <row r="12" spans="1:12" x14ac:dyDescent="0.2">
      <c r="A12" s="65" t="s">
        <v>64</v>
      </c>
      <c r="B12" s="8">
        <v>0.93620000000000003</v>
      </c>
      <c r="C12" s="8">
        <v>0.01</v>
      </c>
    </row>
    <row r="13" spans="1:12" x14ac:dyDescent="0.2">
      <c r="A13" s="65" t="s">
        <v>71</v>
      </c>
      <c r="B13" s="8">
        <v>-10.249700000000001</v>
      </c>
      <c r="C13" s="8">
        <v>0.29299999999999998</v>
      </c>
    </row>
  </sheetData>
  <mergeCells count="4">
    <mergeCell ref="A5:C5"/>
    <mergeCell ref="A10:C10"/>
    <mergeCell ref="A2:B2"/>
    <mergeCell ref="A1:L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C5FCB7-2F83-9345-AF8C-1A8F5E2FBB88}">
  <dimension ref="A1:E9"/>
  <sheetViews>
    <sheetView workbookViewId="0">
      <selection sqref="A1:E2"/>
    </sheetView>
  </sheetViews>
  <sheetFormatPr baseColWidth="10" defaultRowHeight="16" x14ac:dyDescent="0.2"/>
  <sheetData>
    <row r="1" spans="1:5" x14ac:dyDescent="0.2">
      <c r="A1" s="69" t="s">
        <v>74</v>
      </c>
      <c r="B1" s="69"/>
      <c r="C1" s="69"/>
      <c r="D1" s="69"/>
      <c r="E1" s="69"/>
    </row>
    <row r="2" spans="1:5" x14ac:dyDescent="0.2">
      <c r="A2" s="69" t="s">
        <v>75</v>
      </c>
      <c r="B2" s="69"/>
      <c r="C2" s="69"/>
      <c r="D2" s="69"/>
      <c r="E2" s="69"/>
    </row>
    <row r="5" spans="1:5" x14ac:dyDescent="0.2">
      <c r="A5" t="s">
        <v>76</v>
      </c>
    </row>
    <row r="8" spans="1:5" x14ac:dyDescent="0.2">
      <c r="A8" s="65" t="s">
        <v>64</v>
      </c>
      <c r="B8" s="65" t="s">
        <v>71</v>
      </c>
    </row>
    <row r="9" spans="1:5" x14ac:dyDescent="0.2">
      <c r="A9" s="8">
        <v>0.73399999999999999</v>
      </c>
      <c r="B9" s="8">
        <v>1102.3699999999999</v>
      </c>
    </row>
  </sheetData>
  <mergeCells count="2">
    <mergeCell ref="A1:E1"/>
    <mergeCell ref="A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Calibrations</vt:lpstr>
      <vt:lpstr>WVDC_fitting_coefficients</vt:lpstr>
      <vt:lpstr>VSMOW_SLAPnorm</vt:lpstr>
      <vt:lpstr>H2O_correction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Franziska Aemisegger</dc:creator>
  <cp:lastModifiedBy>Aemisegger  Franziska</cp:lastModifiedBy>
  <dcterms:created xsi:type="dcterms:W3CDTF">2021-07-07T12:34:26Z</dcterms:created>
  <dcterms:modified xsi:type="dcterms:W3CDTF">2022-07-01T09:48:08Z</dcterms:modified>
</cp:coreProperties>
</file>